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M:\PROCESSOS 2023\TOMADA DE PREÇOS\PAL 015 TP 02 CALÇAMENTO RUA SANTA RITA\"/>
    </mc:Choice>
  </mc:AlternateContent>
  <bookViews>
    <workbookView xWindow="0" yWindow="0" windowWidth="21600" windowHeight="9135" tabRatio="716" activeTab="1"/>
  </bookViews>
  <sheets>
    <sheet name="PLAN ORÇ" sheetId="6" r:id="rId1"/>
    <sheet name="CRON" sheetId="7" r:id="rId2"/>
    <sheet name="MM CALC" sheetId="21" r:id="rId3"/>
    <sheet name="RUAS MEMORIAL" sheetId="22" r:id="rId4"/>
  </sheets>
  <externalReferences>
    <externalReference r:id="rId5"/>
  </externalReferences>
  <definedNames>
    <definedName name="_xlnm._FilterDatabase" localSheetId="1" hidden="1">CRON!$A$8:$K$8</definedName>
    <definedName name="_xlnm._FilterDatabase" localSheetId="2" hidden="1">'MM CALC'!$A$7:$G$25</definedName>
    <definedName name="_xlnm._FilterDatabase" localSheetId="0" hidden="1">'PLAN ORÇ'!$A$8:$I$27</definedName>
    <definedName name="_xlnm.Print_Area" localSheetId="1">CRON!$A$1:$I$33</definedName>
    <definedName name="_xlnm.Print_Area" localSheetId="2">'MM CALC'!$A$1:$G$33</definedName>
    <definedName name="_xlnm.Print_Area" localSheetId="0">'PLAN ORÇ'!$A$1:$I$38</definedName>
    <definedName name="_xlnm.Print_Area" localSheetId="3">'RUAS MEMORIAL'!$A$1:$I$30</definedName>
    <definedName name="_xlnm.Database">TEXT([1]Dados!$G$29,"mm-aaaa")</definedName>
    <definedName name="Fonte" localSheetId="2">'MM CALC'!#REF!</definedName>
    <definedName name="Fonte">'PLAN ORÇ'!$I1</definedName>
    <definedName name="nao" localSheetId="2">#REF!</definedName>
    <definedName name="nao">#REF!</definedName>
    <definedName name="_xlnm.Print_Titles" localSheetId="2">'MM CALC'!$1:$7</definedName>
    <definedName name="_xlnm.Print_Titles" localSheetId="0">'PLAN ORÇ'!$1:$8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6" i="6" l="1"/>
  <c r="I25" i="6"/>
  <c r="I24" i="6"/>
  <c r="I22" i="6"/>
  <c r="I21" i="6"/>
  <c r="I19" i="6"/>
  <c r="I18" i="6"/>
  <c r="I17" i="6"/>
  <c r="I16" i="6"/>
  <c r="I15" i="6"/>
  <c r="I14" i="6"/>
  <c r="I13" i="6"/>
  <c r="I12" i="6"/>
  <c r="I10" i="6"/>
  <c r="A4" i="6" l="1"/>
  <c r="D22" i="6" l="1"/>
  <c r="D21" i="6"/>
  <c r="H21" i="22"/>
  <c r="H24" i="22"/>
  <c r="H23" i="22"/>
  <c r="H14" i="22"/>
  <c r="H16" i="22"/>
  <c r="H10" i="22"/>
  <c r="H9" i="22"/>
  <c r="I11" i="7" l="1"/>
  <c r="D11" i="6"/>
  <c r="B11" i="7" s="1"/>
  <c r="A11" i="6"/>
  <c r="A11" i="7" s="1"/>
  <c r="A19" i="6"/>
  <c r="B19" i="6"/>
  <c r="C19" i="6"/>
  <c r="D19" i="6"/>
  <c r="E19" i="6"/>
  <c r="F19" i="6"/>
  <c r="H19" i="6"/>
  <c r="A12" i="6"/>
  <c r="B12" i="6"/>
  <c r="C12" i="6"/>
  <c r="D12" i="6"/>
  <c r="E12" i="6"/>
  <c r="F12" i="6"/>
  <c r="H12" i="6"/>
  <c r="A13" i="6"/>
  <c r="B13" i="6"/>
  <c r="C13" i="6"/>
  <c r="D13" i="6"/>
  <c r="E13" i="6"/>
  <c r="H13" i="6"/>
  <c r="A14" i="6"/>
  <c r="B14" i="6"/>
  <c r="C14" i="6"/>
  <c r="D14" i="6"/>
  <c r="E14" i="6"/>
  <c r="F14" i="6"/>
  <c r="H14" i="6"/>
  <c r="A15" i="6"/>
  <c r="B15" i="6"/>
  <c r="C15" i="6"/>
  <c r="D15" i="6"/>
  <c r="E15" i="6"/>
  <c r="F15" i="6"/>
  <c r="H15" i="6"/>
  <c r="A16" i="6"/>
  <c r="B16" i="6"/>
  <c r="C16" i="6"/>
  <c r="D16" i="6"/>
  <c r="E16" i="6"/>
  <c r="F16" i="6"/>
  <c r="H16" i="6"/>
  <c r="A17" i="6"/>
  <c r="B17" i="6"/>
  <c r="C17" i="6"/>
  <c r="D17" i="6"/>
  <c r="E17" i="6"/>
  <c r="H17" i="6"/>
  <c r="A18" i="6"/>
  <c r="B18" i="6"/>
  <c r="C18" i="6"/>
  <c r="D18" i="6"/>
  <c r="E18" i="6"/>
  <c r="F18" i="6"/>
  <c r="H18" i="6"/>
  <c r="F13" i="6"/>
  <c r="F17" i="6"/>
  <c r="H17" i="22" l="1"/>
  <c r="H11" i="22"/>
  <c r="H8" i="22"/>
  <c r="H7" i="22"/>
  <c r="I11" i="6" l="1"/>
  <c r="C12" i="7" s="1"/>
  <c r="E12" i="7" s="1"/>
  <c r="C24" i="6"/>
  <c r="D12" i="7" l="1"/>
  <c r="I12" i="7" s="1"/>
  <c r="D26" i="6"/>
  <c r="A22" i="6"/>
  <c r="B22" i="6"/>
  <c r="C22" i="6"/>
  <c r="E22" i="6"/>
  <c r="H22" i="6"/>
  <c r="F22" i="6" l="1"/>
  <c r="D24" i="6"/>
  <c r="C10" i="6"/>
  <c r="H21" i="6" l="1"/>
  <c r="H10" i="6" l="1"/>
  <c r="F25" i="6" l="1"/>
  <c r="A20" i="6"/>
  <c r="D20" i="6"/>
  <c r="A21" i="6" l="1"/>
  <c r="B21" i="6"/>
  <c r="E21" i="6"/>
  <c r="A23" i="6"/>
  <c r="D23" i="6"/>
  <c r="A24" i="6"/>
  <c r="B24" i="6"/>
  <c r="E24" i="6"/>
  <c r="A25" i="6"/>
  <c r="B25" i="6"/>
  <c r="C25" i="6"/>
  <c r="D25" i="6"/>
  <c r="E25" i="6"/>
  <c r="A26" i="6"/>
  <c r="B26" i="6"/>
  <c r="C26" i="6"/>
  <c r="E26" i="6"/>
  <c r="H26" i="6" l="1"/>
  <c r="F26" i="6"/>
  <c r="F24" i="6"/>
  <c r="F21" i="6" l="1"/>
  <c r="I20" i="6" s="1"/>
  <c r="D36" i="6" l="1"/>
  <c r="D10" i="6"/>
  <c r="H25" i="6" l="1"/>
  <c r="H24" i="6"/>
  <c r="A13" i="7"/>
  <c r="B13" i="7"/>
  <c r="A15" i="7"/>
  <c r="B15" i="7"/>
  <c r="I23" i="6" l="1"/>
  <c r="G35" i="6" l="1"/>
  <c r="G36" i="6"/>
  <c r="G34" i="6"/>
  <c r="D35" i="6"/>
  <c r="D34" i="6"/>
  <c r="I15" i="7"/>
  <c r="I13" i="7"/>
  <c r="C16" i="7" l="1"/>
  <c r="G16" i="7" l="1"/>
  <c r="G18" i="7" s="1"/>
  <c r="F16" i="7"/>
  <c r="F18" i="7" s="1"/>
  <c r="D16" i="7"/>
  <c r="E16" i="7"/>
  <c r="C14" i="7" l="1"/>
  <c r="E14" i="7" s="1"/>
  <c r="E18" i="7" s="1"/>
  <c r="D14" i="7" l="1"/>
  <c r="I9" i="7"/>
  <c r="G28" i="7"/>
  <c r="G29" i="7"/>
  <c r="G27" i="7"/>
  <c r="B28" i="7"/>
  <c r="B29" i="7"/>
  <c r="B27" i="7"/>
  <c r="B10" i="6" l="1"/>
  <c r="F10" i="6" l="1"/>
  <c r="I9" i="6" l="1"/>
  <c r="I27" i="6" s="1"/>
  <c r="A10" i="6"/>
  <c r="E10" i="6"/>
  <c r="D4" i="7" l="1"/>
  <c r="C10" i="7"/>
  <c r="C18" i="7" s="1"/>
  <c r="C11" i="7" l="1"/>
  <c r="G17" i="7"/>
  <c r="F17" i="7"/>
  <c r="E17" i="7"/>
  <c r="I14" i="7"/>
  <c r="I16" i="7"/>
  <c r="A9" i="6"/>
  <c r="A9" i="7" s="1"/>
  <c r="D9" i="6"/>
  <c r="B9" i="7" s="1"/>
  <c r="C15" i="7" l="1"/>
  <c r="C9" i="7"/>
  <c r="C13" i="7"/>
  <c r="D10" i="7"/>
  <c r="D18" i="7" s="1"/>
  <c r="I18" i="7" s="1"/>
  <c r="C17" i="7" l="1"/>
  <c r="D17" i="7"/>
  <c r="I17" i="7" s="1"/>
  <c r="I10" i="7"/>
  <c r="A5" i="7" l="1"/>
  <c r="E2" i="6" l="1"/>
  <c r="H4" i="7" l="1"/>
  <c r="A3" i="6" l="1"/>
  <c r="A2" i="6"/>
  <c r="A6" i="7"/>
  <c r="A4" i="7" l="1"/>
</calcChain>
</file>

<file path=xl/sharedStrings.xml><?xml version="1.0" encoding="utf-8"?>
<sst xmlns="http://schemas.openxmlformats.org/spreadsheetml/2006/main" count="217" uniqueCount="128">
  <si>
    <t>ITEM</t>
  </si>
  <si>
    <t>DESCRIÇÃO</t>
  </si>
  <si>
    <t>CÓDIGO</t>
  </si>
  <si>
    <t>DIRETA</t>
  </si>
  <si>
    <t>INDIRETA</t>
  </si>
  <si>
    <t>(    )</t>
  </si>
  <si>
    <t>QUANT.</t>
  </si>
  <si>
    <t>TOTAL</t>
  </si>
  <si>
    <t>FONTE</t>
  </si>
  <si>
    <t>VALOR TOTAL:</t>
  </si>
  <si>
    <t>(  X  )</t>
  </si>
  <si>
    <t xml:space="preserve">FORMA DE
EXECUÇÃO: </t>
  </si>
  <si>
    <t>UNITÁRIO
 S/ BDI</t>
  </si>
  <si>
    <t>UNITÁRIO
C/ BDI</t>
  </si>
  <si>
    <t>FÓRMULA/MEMÓRIA</t>
  </si>
  <si>
    <t>MÊS 01</t>
  </si>
  <si>
    <t>MÊS 02</t>
  </si>
  <si>
    <t>MÊS 03</t>
  </si>
  <si>
    <t xml:space="preserve">BDI = </t>
  </si>
  <si>
    <t>FÍSICO/
FINANCEIRO</t>
  </si>
  <si>
    <t>PLANILHA ORÇAMENTÁRIA DE CUSTOS</t>
  </si>
  <si>
    <t>MEMÓRIA DE CÁLCULO DE QUANTITATIVOS</t>
  </si>
  <si>
    <t>1.1</t>
  </si>
  <si>
    <t>UNIDADE</t>
  </si>
  <si>
    <t>SEINFRA</t>
  </si>
  <si>
    <t>MÊS 04</t>
  </si>
  <si>
    <t>MÊS 05</t>
  </si>
  <si>
    <t>m</t>
  </si>
  <si>
    <t>un</t>
  </si>
  <si>
    <t>INSTALAÇÕES INICIAIS</t>
  </si>
  <si>
    <t>m³</t>
  </si>
  <si>
    <t>3.2</t>
  </si>
  <si>
    <t>4.1</t>
  </si>
  <si>
    <t>4.3</t>
  </si>
  <si>
    <t>4.5</t>
  </si>
  <si>
    <r>
      <t>m</t>
    </r>
    <r>
      <rPr>
        <sz val="10"/>
        <color theme="1"/>
        <rFont val="Calibri"/>
        <family val="2"/>
      </rPr>
      <t>²</t>
    </r>
  </si>
  <si>
    <t>__________________________________________</t>
  </si>
  <si>
    <t>TERRAPLANAGEM E COMPACTAÇÃO</t>
  </si>
  <si>
    <t>REFORÇO DO SUB-LEITO (EXECUÇÃO, INCLUINDO ESCAVAÇÃO, CARGA, DESCARGA, HOMOGENIZAÇÃO, UMIDECIMENTO, ESPALHAMENTO E COMPACTAÇÃO DO MATERIAL)</t>
  </si>
  <si>
    <t>CALÇAMENTO E DISPOSITVOS DE DRENAGEM</t>
  </si>
  <si>
    <t>PREFEITURA MUNICIPAL DE JOSÉ GONÇALVES DE MINAS</t>
  </si>
  <si>
    <t>ED-16660</t>
  </si>
  <si>
    <t>Maria Gomes Motoso Rocha</t>
  </si>
  <si>
    <t>Prefeita Municipal de José Gonçalves de Minas</t>
  </si>
  <si>
    <t>MEIO FIO EM CONCRETO PRE-MOLDADO FCK&gt;=20MPA, PADRÃO SUDECAP TIPO A, 30 X 14,2/12 (H X L1/L2), COMPRIMENTO 80 CM</t>
  </si>
  <si>
    <t>SUDECAP</t>
  </si>
  <si>
    <t>SARJETA -  PADRÃO SUDECAP -TIPO A - (50X10)CM - DES-R01</t>
  </si>
  <si>
    <t>19.30.04</t>
  </si>
  <si>
    <t>EXECUÇÃO DE PAVIMENTO EM PISO INTERTRAVADO, COM BLOCO SEXTAVADO DE 25 X 25 CM, ESPESSURA 8 CM. AF_12/2015</t>
  </si>
  <si>
    <t>RO-41081</t>
  </si>
  <si>
    <t>m²</t>
  </si>
  <si>
    <t>MEMORIA DE CALCULO</t>
  </si>
  <si>
    <t>2.1</t>
  </si>
  <si>
    <t>M³</t>
  </si>
  <si>
    <t>2.2</t>
  </si>
  <si>
    <t>M²</t>
  </si>
  <si>
    <t>M</t>
  </si>
  <si>
    <t>(100X5,00)</t>
  </si>
  <si>
    <t>(100X4,00)</t>
  </si>
  <si>
    <t>SANTA RITA</t>
  </si>
  <si>
    <t>18.71.01</t>
  </si>
  <si>
    <t>EXECUÇÃO DE PAVIMENTO INTERTRAVADO EM BLOCO SEXTAVADO, ESPESSURA 6CM, FCK 35MPA, INCLUINDO FORNECIMENTO E TRANSPORTE DE TODOS OS MATERIAIS E COLCHÃO DE ASSENTAMENTO COM ESPESSURA 6CM</t>
  </si>
  <si>
    <t>ED-24063</t>
  </si>
  <si>
    <t>RO-41388</t>
  </si>
  <si>
    <t>(100,00 X 5,00X0,15)</t>
  </si>
  <si>
    <t>2,50X1,25X1,00</t>
  </si>
  <si>
    <t>MANILHAMENTO E ENCABEÇAMENTO</t>
  </si>
  <si>
    <t>ESCAVAÇÃO MECÂNICA DE VALAS COM DESCARGA LATERAL 1,50 M &lt; H &lt;= 3,00 M</t>
  </si>
  <si>
    <t>ED-51112</t>
  </si>
  <si>
    <t>ESCAVAÇÃO MANUAL DE VALA COM PROFUNDIDADE MENOR OU IGUAL A 1,5M</t>
  </si>
  <si>
    <t>ED-51107</t>
  </si>
  <si>
    <t>TUBO DE CONCRETO ARMADO, CLASSE PA1, DIÂMETRO 1000MM, INCLUSIVE FORNECIMENTO, ASSENTAMENTO E REJUNTAMENTO, EXCLUSIVE ESCAVAÇÃO</t>
  </si>
  <si>
    <t>ED-48684</t>
  </si>
  <si>
    <t>CORTE, DOBRA E MONTAGEM DE AÇO CA-50/60</t>
  </si>
  <si>
    <t>ED-48298</t>
  </si>
  <si>
    <t>FORMA E DESFORMA DE TÁBUA E SARRAFO, REAPROVEITAMENTO (3X) (FUNDAÇÃO)</t>
  </si>
  <si>
    <t>ED-49810</t>
  </si>
  <si>
    <t>2.4</t>
  </si>
  <si>
    <t>2.5</t>
  </si>
  <si>
    <t>2.6</t>
  </si>
  <si>
    <t>2.7</t>
  </si>
  <si>
    <t>KG</t>
  </si>
  <si>
    <t>CONCRETO CICLÓPICO, TRAÇO 1:3:6, PREPARADO EM OBRA COM BETONEIRA, COM 30% DE PEDRA DE MÃO, INCLUSIVE LANÇAMENTO, ADENSAMENTO E ACABAMENTO</t>
  </si>
  <si>
    <t>ED-49779</t>
  </si>
  <si>
    <t>CONCRETO CICLÓPICO, TRAÇO 1:4:8, PREPARADO EM OBRA COM BETONEIRA, COM 30% DE PEDRA DE MÃO, INCLUSIVE LANÇAMENTO, ADENSAMENTO E ACABAMENTO</t>
  </si>
  <si>
    <t>ED-49778</t>
  </si>
  <si>
    <t>ATERRO COMPACTADO COM PLACA VIBRATÓRIA</t>
  </si>
  <si>
    <t>ED-51096</t>
  </si>
  <si>
    <t>2.8</t>
  </si>
  <si>
    <t>2.9</t>
  </si>
  <si>
    <t>(5,50x5,50x2,00x2,00)/2 VOLUE DE ATERRO A COMPACTAR</t>
  </si>
  <si>
    <t>OBRA: PAVIMENTAÇÃO EM BLOQUETES E MANILHAMENTO</t>
  </si>
  <si>
    <t>DATA: 12/01/2023</t>
  </si>
  <si>
    <t xml:space="preserve"> ((2,30+0,90+2,68+0,90+2,30+15,00)x0,40x0,60 ) + (5,50x1,50x3,00) ESVACAÇÃO DAS VIGAS E MANILHAS</t>
  </si>
  <si>
    <t>(0,60x0,90x1,00x14,00)  ESCAVAÇÃO DAS SAPATAS</t>
  </si>
  <si>
    <t>6,50X2,00 COMPRIMENTO DA MANILHA MULTIPLICADO POR 2</t>
  </si>
  <si>
    <t xml:space="preserve"> ((2,30+0,90+2,68+0,90+2,30+15,00) X0,30X2,60) + (3,00X2,00X0,15X0,25) VOLUME DE CONCRETO DAS PAREDES DE CONCRETO MACIÇO PARA ENCABEÇAMENTO + (0,70X0,90X0,80X12,00) VOLUME DE CONCRETO DAS SAPATAS</t>
  </si>
  <si>
    <t xml:space="preserve">PILARES * FERRO 12,5 MM - (14,00 X 3,50 X 4,00) X  0,963 = 188,75KG – QUANTIDADE DE PILARES  X ALTURA DOS MESMOS ATE A FIM DA BROCA X QUANTIDADE DE FERRO LONGITUDINAL DO PILAR X PESO KG/M.
MAOS FRANCESA – FERRO 10.0 MM – (4,00 X2,00 X 4,00) X 0,617 = 19,74 KG PERIMETRO DA VIGA X QUANTIDADE DE FERRO LONGITUDINAL DA VIGAS X PESO KG/M ..
VIGAS – FERRO 10.0 MM – ((2,30+0,90+2,68+0,90+2,30+15,00)X2,00 X 4,00) X 0,617 = 118,85 KG PERIMETRO DA VIGA X QUANTIDADE DE FERRO LONGITUDINAL DA VIGAS X PESO KG/M ..
ESTRIBOS DE AÇO DOS PILARES E VIGAS -FERRO 5.0 MM – ((((14X3,50X4) + ( 4X2X4)+(48,16X4)) /2 / 0,15) X (0,05+0,24+0,24+0,24+0,24+0,05) X 0,154 = 228,88  KG METADE DAS EXTENSÕES DO PILARES E VIGAS DIVIDIDA PELO ESPAÇAMENTO ENTRE ESTRIBOS X COMPRIMENTO DO ESTRIBO DE AÇO LONGITUDINAL DE 5.0MM X PESO KG/M.
ESTEIRA DE FERRO DA BASE  DE 10.00 MM – ((14,00X12,00) X0,0,395 = 66,36 KG 
TOTAL= 188,75+19,74+118,85+228,88+66,36 =622,58 KG
</t>
  </si>
  <si>
    <t>(2+2+3+2+2+15,00)X2,00X2,00 - AREA DE FORMA DO CONCRETO MACIÇO CONSIDERANDO QUE E REAPROVEITADO 3 X A FORMA</t>
  </si>
  <si>
    <t>(23,80 x0,10) + (5,60X3,00X0,10) + (3,68x0,15x0,40) VOLUME DE CONCRETO COLOCADO NA ENTRADA DAS MANILHA NO CHÃO E LASTRO DE 10 CM NO FUNDO DAS MANILHA + base de concreto na frente da entradas das manilha</t>
  </si>
  <si>
    <t>REGULARIZAÇÃO DO SUB-LEITO (PROCTOR NORMAL)</t>
  </si>
  <si>
    <t>ISS
4,00%</t>
  </si>
  <si>
    <t>Adotado BDI "CONSTRUÇÃO DE RODOVIAS E FERROVIAS" da planilha de preços SEINFRA/REGIÃO JEQUITINHONHA E MUCURI OUTUBRO/2022 COM DESONERAÇÃO</t>
  </si>
  <si>
    <t xml:space="preserve">CRONOGRAMA FÍSICO-FINANCEIRO </t>
  </si>
  <si>
    <t>100+65,30+30</t>
  </si>
  <si>
    <t>1.2</t>
  </si>
  <si>
    <t>1.3</t>
  </si>
  <si>
    <t>1.4</t>
  </si>
  <si>
    <t>1.5</t>
  </si>
  <si>
    <t>70+75</t>
  </si>
  <si>
    <t>70+76</t>
  </si>
  <si>
    <t>CONFORME LEVANTAMENTO AUTOCAD</t>
  </si>
  <si>
    <t>364,07X0,15</t>
  </si>
  <si>
    <t>67+70</t>
  </si>
  <si>
    <t>(341,85X0,15)</t>
  </si>
  <si>
    <t>75+54,61+51,28 SOMATORIA DAS RUAS</t>
  </si>
  <si>
    <t xml:space="preserve">  500+364,07+341,85 SOMATORIO DAS RUAS</t>
  </si>
  <si>
    <t>195,3+145+137 SOMATORIO DAS RUAS</t>
  </si>
  <si>
    <t>400+291,26+273,48 SOMATORIA DAS RUAS</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</si>
  <si>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</si>
  <si>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ENCASCALHAMENTO (EXECUÇÃO, INCLUINDO ESCAVAÇÃO, CARGA E DESCARGA, UMIDECIMENTO E ESPALHAMENTO DO MATERIAL)</t>
  </si>
  <si>
    <t>RUA DA QUADRA</t>
  </si>
  <si>
    <t>RUA 15 DE NOVEMBRO</t>
  </si>
  <si>
    <t>RUA ABRIL CABRAL</t>
  </si>
  <si>
    <t>LOCAL: RUA 15 DE NOVEMBRO, RUA DA QUADRA E RUA ABRIL CABRAL- COMUNIDADE DE SANTA RITA - JOSÉ GONÇALVES DE MINAS</t>
  </si>
  <si>
    <t>Jane kelly dos Santos Vieira</t>
  </si>
  <si>
    <t>Eng. Civil - CREA MG 194497/D</t>
  </si>
  <si>
    <t>REGIÃO/MÊS DE REFERÊNCIA: SEINFRA REGIÃO JEQUITINHONHA E MUCURI, OUTUBRO/2022- SEM DESONERAÇÃO E SUDECAP, OUTUBRO/2022 - ONERADA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</si>
</sst>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quot;R$&quot;\ #,##0.00"/>
    <numFmt numFmtId="166" formatCode="#,##0.00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8"/>
      <color rgb="FFFF0000"/>
      <name val="Arial"/>
      <family val="2"/>
    </font>
    <font>
      <b/>
      <sz val="8"/>
      <name val="Arial"/>
      <family val="2"/>
    </font>
    <font>
      <sz val="10"/>
      <color rgb="FFFF0000"/>
      <name val="Arial"/>
      <family val="2"/>
    </font>
    <font>
      <b/>
      <sz val="9"/>
      <name val="Arial"/>
      <family val="2"/>
    </font>
    <font>
      <sz val="10"/>
      <name val="Arial"/>
      <family val="2"/>
    </font>
    <font>
      <b/>
      <sz val="12"/>
      <name val="Arial"/>
      <family val="2"/>
    </font>
    <font>
      <sz val="12"/>
      <name val="Calibri"/>
      <family val="2"/>
      <scheme val="minor"/>
    </font>
    <font>
      <b/>
      <sz val="12"/>
      <name val="Calibri"/>
      <family val="2"/>
      <scheme val="minor"/>
    </font>
    <font>
      <b/>
      <sz val="14"/>
      <name val="Arial"/>
      <family val="2"/>
    </font>
    <font>
      <sz val="10"/>
      <name val="Calibri"/>
      <family val="2"/>
      <scheme val="minor"/>
    </font>
    <font>
      <b/>
      <sz val="10"/>
      <name val="Calibri"/>
      <family val="2"/>
      <scheme val="minor"/>
    </font>
    <font>
      <sz val="8"/>
      <name val="Arial"/>
      <family val="2"/>
    </font>
    <font>
      <sz val="10"/>
      <color indexed="8"/>
      <name val="Arial"/>
      <family val="2"/>
    </font>
    <font>
      <sz val="10"/>
      <color theme="1"/>
      <name val="Arial"/>
      <family val="2"/>
    </font>
    <font>
      <sz val="10"/>
      <color theme="1"/>
      <name val="Calibri"/>
      <family val="2"/>
    </font>
    <font>
      <b/>
      <sz val="10"/>
      <color theme="1"/>
      <name val="Arial"/>
      <family val="2"/>
    </font>
    <font>
      <b/>
      <sz val="12"/>
      <color theme="1"/>
      <name val="Arial"/>
      <family val="2"/>
    </font>
    <font>
      <sz val="6"/>
      <color theme="1"/>
      <name val="Arial"/>
      <family val="2"/>
    </font>
    <font>
      <b/>
      <sz val="10"/>
      <color rgb="FFFF0000"/>
      <name val="Arial"/>
      <family val="2"/>
    </font>
    <font>
      <sz val="10"/>
      <color theme="1"/>
      <name val="Calibri"/>
      <family val="2"/>
      <scheme val="minor"/>
    </font>
    <font>
      <b/>
      <sz val="10"/>
      <color theme="1"/>
      <name val="Calibri"/>
      <family val="2"/>
      <scheme val="minor"/>
    </font>
    <font>
      <sz val="12"/>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right/>
      <top style="thin">
        <color auto="1"/>
      </top>
      <bottom/>
      <diagonal/>
    </border>
    <border>
      <left style="thin">
        <color auto="1"/>
      </left>
      <right style="thin">
        <color auto="1"/>
      </right>
      <top/>
      <bottom style="thin">
        <color auto="1"/>
      </bottom>
      <diagonal/>
    </border>
    <border>
      <left/>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9" fontId="3"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43" fontId="2"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43" fontId="27" fillId="0" borderId="0" applyFont="0" applyFill="0" applyBorder="0" applyAlignment="0" applyProtection="0"/>
    <xf numFmtId="0" fontId="1" fillId="0" borderId="0"/>
    <xf numFmtId="0" fontId="35" fillId="0" borderId="0"/>
  </cellStyleXfs>
  <cellXfs count="289">
    <xf numFmtId="0" fontId="0" fillId="0" borderId="0" xfId="0"/>
    <xf numFmtId="0" fontId="21" fillId="0" borderId="13" xfId="0" applyFont="1" applyFill="1" applyBorder="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4" fontId="3" fillId="0" borderId="0" xfId="0" applyNumberFormat="1" applyFont="1" applyFill="1" applyAlignment="1">
      <alignment horizontal="center" vertical="center"/>
    </xf>
    <xf numFmtId="4" fontId="21" fillId="0" borderId="10" xfId="0" applyNumberFormat="1" applyFont="1" applyFill="1" applyBorder="1" applyAlignment="1">
      <alignment horizontal="center"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49" fontId="21" fillId="0" borderId="12" xfId="0" applyNumberFormat="1" applyFont="1" applyFill="1" applyBorder="1" applyAlignment="1">
      <alignment vertical="center"/>
    </xf>
    <xf numFmtId="4" fontId="3" fillId="0" borderId="13"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21" fillId="0" borderId="12" xfId="0" applyFont="1" applyFill="1" applyBorder="1" applyAlignment="1">
      <alignment horizontal="left" vertical="center"/>
    </xf>
    <xf numFmtId="0" fontId="21" fillId="0" borderId="0" xfId="0" applyFont="1" applyFill="1" applyBorder="1" applyAlignment="1">
      <alignment vertical="center"/>
    </xf>
    <xf numFmtId="0" fontId="3" fillId="0" borderId="0" xfId="0" applyFont="1" applyFill="1" applyAlignment="1">
      <alignment vertical="center" wrapText="1"/>
    </xf>
    <xf numFmtId="4"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3" fillId="0" borderId="21" xfId="0" applyNumberFormat="1" applyFont="1" applyFill="1" applyBorder="1" applyAlignment="1">
      <alignment horizontal="center" vertical="center"/>
    </xf>
    <xf numFmtId="165" fontId="3" fillId="0" borderId="26" xfId="0" applyNumberFormat="1" applyFont="1" applyFill="1" applyBorder="1" applyAlignment="1">
      <alignment horizontal="center" vertical="center" wrapText="1"/>
    </xf>
    <xf numFmtId="10" fontId="3" fillId="0" borderId="25" xfId="0" applyNumberFormat="1" applyFont="1" applyFill="1" applyBorder="1" applyAlignment="1">
      <alignment horizontal="center" vertical="center" wrapText="1"/>
    </xf>
    <xf numFmtId="0" fontId="3" fillId="0" borderId="23" xfId="0" applyFont="1" applyFill="1" applyBorder="1" applyAlignment="1">
      <alignment vertical="center"/>
    </xf>
    <xf numFmtId="165" fontId="3" fillId="0" borderId="0" xfId="0" applyNumberFormat="1" applyFont="1" applyFill="1" applyAlignment="1">
      <alignment vertical="center"/>
    </xf>
    <xf numFmtId="0" fontId="3" fillId="0" borderId="22" xfId="0" applyFont="1" applyFill="1" applyBorder="1" applyAlignment="1">
      <alignment vertical="center"/>
    </xf>
    <xf numFmtId="0" fontId="22" fillId="0" borderId="10" xfId="0" applyFont="1" applyFill="1" applyBorder="1" applyAlignment="1">
      <alignment horizontal="center" vertical="center"/>
    </xf>
    <xf numFmtId="165" fontId="22"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3" xfId="0" applyNumberFormat="1" applyFont="1" applyFill="1" applyBorder="1" applyAlignment="1">
      <alignment vertical="center"/>
    </xf>
    <xf numFmtId="0" fontId="21" fillId="0" borderId="13"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22" fillId="0" borderId="0" xfId="0" applyNumberFormat="1" applyFont="1" applyFill="1" applyBorder="1" applyAlignment="1">
      <alignment horizontal="center" vertical="center"/>
    </xf>
    <xf numFmtId="2" fontId="22" fillId="0" borderId="0" xfId="0" applyNumberFormat="1" applyFont="1" applyFill="1" applyBorder="1" applyAlignment="1">
      <alignment horizontal="center" vertical="center"/>
    </xf>
    <xf numFmtId="0" fontId="25" fillId="0" borderId="0" xfId="0" applyFont="1" applyFill="1" applyAlignment="1">
      <alignment vertical="center"/>
    </xf>
    <xf numFmtId="2" fontId="21" fillId="0" borderId="13" xfId="0" applyNumberFormat="1" applyFont="1" applyFill="1" applyBorder="1" applyAlignment="1">
      <alignment horizontal="center" vertical="center"/>
    </xf>
    <xf numFmtId="2" fontId="22" fillId="0" borderId="10" xfId="0" applyNumberFormat="1" applyFont="1" applyFill="1" applyBorder="1" applyAlignment="1">
      <alignment horizontal="center" vertical="center"/>
    </xf>
    <xf numFmtId="2" fontId="3" fillId="0" borderId="0" xfId="0" applyNumberFormat="1" applyFont="1" applyFill="1" applyAlignment="1">
      <alignment horizontal="center" vertical="center"/>
    </xf>
    <xf numFmtId="0" fontId="26" fillId="0" borderId="19" xfId="0" applyNumberFormat="1" applyFont="1" applyFill="1" applyBorder="1" applyAlignment="1">
      <alignment horizontal="center" vertical="center"/>
    </xf>
    <xf numFmtId="2" fontId="26" fillId="0" borderId="20" xfId="0" applyNumberFormat="1" applyFont="1" applyFill="1" applyBorder="1" applyAlignment="1">
      <alignment horizontal="center" vertical="center"/>
    </xf>
    <xf numFmtId="10" fontId="21" fillId="0" borderId="26" xfId="0" applyNumberFormat="1" applyFont="1" applyFill="1" applyBorder="1" applyAlignment="1">
      <alignment horizontal="center" vertical="center" wrapText="1"/>
    </xf>
    <xf numFmtId="165" fontId="23" fillId="0" borderId="0" xfId="0" applyNumberFormat="1" applyFont="1" applyFill="1" applyAlignment="1">
      <alignment vertical="center"/>
    </xf>
    <xf numFmtId="166" fontId="3" fillId="0" borderId="0" xfId="0" applyNumberFormat="1" applyFont="1" applyFill="1" applyBorder="1" applyAlignment="1">
      <alignment vertical="center"/>
    </xf>
    <xf numFmtId="166" fontId="22" fillId="0" borderId="0" xfId="0" applyNumberFormat="1" applyFont="1" applyFill="1" applyBorder="1" applyAlignment="1">
      <alignment vertical="center"/>
    </xf>
    <xf numFmtId="2" fontId="21" fillId="0" borderId="10"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0" fontId="3" fillId="0" borderId="21" xfId="0" applyFont="1" applyFill="1" applyBorder="1" applyAlignment="1">
      <alignment horizontal="center" vertical="center"/>
    </xf>
    <xf numFmtId="165" fontId="3" fillId="0" borderId="0" xfId="0" applyNumberFormat="1" applyFont="1" applyFill="1" applyBorder="1" applyAlignment="1">
      <alignment horizontal="center" vertical="center"/>
    </xf>
    <xf numFmtId="0" fontId="21" fillId="0" borderId="12" xfId="0" applyNumberFormat="1" applyFont="1" applyFill="1" applyBorder="1" applyAlignment="1">
      <alignment vertical="center"/>
    </xf>
    <xf numFmtId="165" fontId="3" fillId="0" borderId="27" xfId="0" applyNumberFormat="1" applyFont="1" applyFill="1" applyBorder="1" applyAlignment="1">
      <alignment horizontal="center" vertical="center"/>
    </xf>
    <xf numFmtId="0" fontId="3" fillId="0" borderId="21" xfId="0" applyFont="1" applyFill="1" applyBorder="1" applyAlignment="1">
      <alignment vertical="center"/>
    </xf>
    <xf numFmtId="0" fontId="3" fillId="0" borderId="27" xfId="0" applyFont="1" applyFill="1" applyBorder="1" applyAlignment="1">
      <alignment vertical="center"/>
    </xf>
    <xf numFmtId="0" fontId="3"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4" fontId="3" fillId="0" borderId="27" xfId="0" applyNumberFormat="1" applyFont="1" applyFill="1" applyBorder="1" applyAlignment="1">
      <alignment horizontal="center" vertical="center"/>
    </xf>
    <xf numFmtId="4" fontId="22" fillId="0" borderId="0" xfId="0" applyNumberFormat="1" applyFont="1" applyFill="1" applyBorder="1" applyAlignment="1">
      <alignment vertical="center"/>
    </xf>
    <xf numFmtId="0" fontId="3" fillId="0" borderId="22" xfId="0" applyNumberFormat="1" applyFont="1" applyFill="1" applyBorder="1" applyAlignment="1">
      <alignment vertical="center"/>
    </xf>
    <xf numFmtId="4" fontId="3" fillId="0" borderId="22" xfId="0" applyNumberFormat="1" applyFont="1" applyFill="1" applyBorder="1" applyAlignment="1">
      <alignment horizontal="center" vertical="center"/>
    </xf>
    <xf numFmtId="4" fontId="3" fillId="0" borderId="22" xfId="0" applyNumberFormat="1" applyFont="1" applyFill="1" applyBorder="1" applyAlignment="1">
      <alignment vertical="center"/>
    </xf>
    <xf numFmtId="4" fontId="3" fillId="0" borderId="24" xfId="0" applyNumberFormat="1" applyFont="1" applyFill="1" applyBorder="1" applyAlignment="1">
      <alignment horizontal="center" vertical="center"/>
    </xf>
    <xf numFmtId="0" fontId="22" fillId="0" borderId="10" xfId="0" applyFont="1" applyFill="1" applyBorder="1" applyAlignment="1">
      <alignment vertical="center" wrapText="1"/>
    </xf>
    <xf numFmtId="0" fontId="21" fillId="0" borderId="18" xfId="0" applyNumberFormat="1" applyFont="1" applyFill="1" applyBorder="1" applyAlignment="1">
      <alignment vertical="center" wrapText="1"/>
    </xf>
    <xf numFmtId="0" fontId="21" fillId="0" borderId="13" xfId="0" applyNumberFormat="1" applyFont="1" applyFill="1" applyBorder="1" applyAlignment="1">
      <alignment vertical="center" wrapText="1"/>
    </xf>
    <xf numFmtId="0" fontId="21" fillId="0" borderId="10" xfId="0" applyNumberFormat="1" applyFont="1" applyFill="1" applyBorder="1" applyAlignment="1">
      <alignment vertical="center" wrapText="1"/>
    </xf>
    <xf numFmtId="0" fontId="22" fillId="0" borderId="0" xfId="0" applyFont="1" applyFill="1" applyBorder="1" applyAlignment="1">
      <alignment vertical="center"/>
    </xf>
    <xf numFmtId="0" fontId="3" fillId="0" borderId="0" xfId="0" applyNumberFormat="1" applyFont="1" applyFill="1" applyAlignment="1">
      <alignment vertical="center" wrapText="1"/>
    </xf>
    <xf numFmtId="49" fontId="22"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3" fillId="0" borderId="0" xfId="0" applyFont="1" applyFill="1" applyBorder="1" applyAlignment="1">
      <alignment horizontal="center" vertical="center"/>
    </xf>
    <xf numFmtId="165" fontId="22" fillId="0" borderId="10" xfId="0" applyNumberFormat="1" applyFont="1" applyFill="1" applyBorder="1" applyAlignment="1">
      <alignment horizontal="center" vertical="center"/>
    </xf>
    <xf numFmtId="4" fontId="21" fillId="0" borderId="13"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22" xfId="0" applyNumberFormat="1" applyFont="1" applyFill="1" applyBorder="1" applyAlignment="1">
      <alignment horizontal="center" vertical="center"/>
    </xf>
    <xf numFmtId="0" fontId="29" fillId="0" borderId="0" xfId="0" applyFont="1" applyFill="1" applyBorder="1" applyAlignment="1">
      <alignment horizont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4" fontId="30" fillId="0" borderId="0" xfId="0" applyNumberFormat="1" applyFont="1" applyFill="1" applyBorder="1" applyAlignment="1">
      <alignment horizontal="center" vertical="center"/>
    </xf>
    <xf numFmtId="4" fontId="29" fillId="0" borderId="0" xfId="0" applyNumberFormat="1"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49" fontId="22" fillId="0" borderId="13" xfId="0" applyNumberFormat="1" applyFont="1" applyFill="1" applyBorder="1" applyAlignment="1">
      <alignment horizontal="center" vertical="center"/>
    </xf>
    <xf numFmtId="0" fontId="22" fillId="0" borderId="13" xfId="0" applyFont="1" applyFill="1" applyBorder="1" applyAlignment="1">
      <alignment vertical="center" wrapText="1"/>
    </xf>
    <xf numFmtId="2" fontId="22" fillId="0" borderId="13" xfId="0" applyNumberFormat="1" applyFont="1" applyFill="1" applyBorder="1" applyAlignment="1">
      <alignment horizontal="center" vertical="center"/>
    </xf>
    <xf numFmtId="165" fontId="22" fillId="0" borderId="13" xfId="0" applyNumberFormat="1" applyFont="1" applyFill="1" applyBorder="1" applyAlignment="1">
      <alignment horizontal="center" vertical="center" wrapText="1"/>
    </xf>
    <xf numFmtId="165" fontId="21" fillId="24" borderId="26" xfId="0" applyNumberFormat="1" applyFont="1" applyFill="1" applyBorder="1" applyAlignment="1">
      <alignment horizontal="center" vertical="center" wrapText="1"/>
    </xf>
    <xf numFmtId="0" fontId="28" fillId="0" borderId="13" xfId="0" applyNumberFormat="1" applyFont="1" applyFill="1" applyBorder="1" applyAlignment="1">
      <alignment vertical="center" wrapText="1"/>
    </xf>
    <xf numFmtId="0" fontId="29" fillId="0" borderId="0" xfId="0" applyFont="1" applyFill="1" applyAlignment="1">
      <alignment vertical="center"/>
    </xf>
    <xf numFmtId="0" fontId="29" fillId="0" borderId="0" xfId="0" applyFont="1" applyFill="1" applyBorder="1" applyAlignment="1">
      <alignment vertical="center"/>
    </xf>
    <xf numFmtId="0" fontId="29" fillId="0" borderId="21" xfId="0" applyFont="1" applyFill="1" applyBorder="1" applyAlignment="1">
      <alignment horizontal="center" vertical="center"/>
    </xf>
    <xf numFmtId="2" fontId="29" fillId="0" borderId="0" xfId="0" applyNumberFormat="1" applyFont="1" applyFill="1" applyBorder="1" applyAlignment="1">
      <alignment horizontal="center" vertical="center"/>
    </xf>
    <xf numFmtId="4" fontId="29" fillId="0" borderId="27" xfId="0" applyNumberFormat="1" applyFont="1" applyFill="1" applyBorder="1" applyAlignment="1">
      <alignment horizontal="center" vertical="center"/>
    </xf>
    <xf numFmtId="165" fontId="29" fillId="0" borderId="0" xfId="0" applyNumberFormat="1" applyFont="1" applyFill="1" applyAlignment="1">
      <alignment vertical="center"/>
    </xf>
    <xf numFmtId="166" fontId="29" fillId="0" borderId="0" xfId="0" applyNumberFormat="1" applyFont="1" applyFill="1" applyBorder="1" applyAlignment="1">
      <alignment vertical="center"/>
    </xf>
    <xf numFmtId="0" fontId="29" fillId="0" borderId="21" xfId="0" applyFont="1" applyFill="1" applyBorder="1" applyAlignment="1">
      <alignment vertical="center"/>
    </xf>
    <xf numFmtId="0" fontId="29" fillId="0" borderId="27" xfId="0" applyFont="1" applyFill="1" applyBorder="1" applyAlignment="1">
      <alignment vertical="center"/>
    </xf>
    <xf numFmtId="0" fontId="30" fillId="0" borderId="21" xfId="0" applyFont="1" applyFill="1" applyBorder="1" applyAlignment="1">
      <alignment vertical="center"/>
    </xf>
    <xf numFmtId="0" fontId="30" fillId="0" borderId="0" xfId="0" applyFont="1" applyFill="1" applyBorder="1" applyAlignment="1">
      <alignment vertical="center"/>
    </xf>
    <xf numFmtId="0" fontId="30" fillId="0" borderId="27" xfId="0" applyFont="1" applyFill="1" applyBorder="1" applyAlignment="1">
      <alignment vertical="center"/>
    </xf>
    <xf numFmtId="0" fontId="30" fillId="0" borderId="0" xfId="0" applyFont="1" applyFill="1" applyAlignment="1">
      <alignment vertical="center"/>
    </xf>
    <xf numFmtId="0" fontId="21" fillId="0" borderId="0" xfId="0" applyFont="1" applyFill="1" applyAlignment="1">
      <alignment vertical="center" wrapText="1"/>
    </xf>
    <xf numFmtId="2"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24" fillId="0" borderId="0" xfId="0" applyFont="1" applyFill="1" applyAlignment="1">
      <alignment vertical="center"/>
    </xf>
    <xf numFmtId="49" fontId="24" fillId="0" borderId="10" xfId="0" applyNumberFormat="1" applyFont="1" applyFill="1" applyBorder="1" applyAlignment="1">
      <alignment horizontal="center" vertical="center"/>
    </xf>
    <xf numFmtId="0" fontId="24" fillId="0" borderId="10" xfId="0" applyNumberFormat="1" applyFont="1" applyFill="1" applyBorder="1" applyAlignment="1">
      <alignment vertical="center"/>
    </xf>
    <xf numFmtId="165" fontId="24" fillId="0" borderId="10" xfId="0" applyNumberFormat="1" applyFont="1" applyFill="1" applyBorder="1" applyAlignment="1">
      <alignment horizontal="center" vertical="center"/>
    </xf>
    <xf numFmtId="165" fontId="24" fillId="24" borderId="10" xfId="0" applyNumberFormat="1" applyFont="1" applyFill="1" applyBorder="1" applyAlignment="1">
      <alignment horizontal="center" vertical="center"/>
    </xf>
    <xf numFmtId="166" fontId="24" fillId="0" borderId="0" xfId="0" applyNumberFormat="1" applyFont="1" applyFill="1" applyBorder="1" applyAlignment="1">
      <alignment vertical="center"/>
    </xf>
    <xf numFmtId="49" fontId="32" fillId="0" borderId="21"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0" xfId="0" applyFont="1" applyFill="1" applyAlignment="1">
      <alignment vertical="center"/>
    </xf>
    <xf numFmtId="10" fontId="21" fillId="24" borderId="26" xfId="0" applyNumberFormat="1" applyFont="1" applyFill="1" applyBorder="1" applyAlignment="1">
      <alignment horizontal="center" vertical="center" wrapText="1"/>
    </xf>
    <xf numFmtId="4" fontId="21" fillId="0" borderId="13" xfId="0" applyNumberFormat="1" applyFont="1" applyFill="1" applyBorder="1" applyAlignment="1">
      <alignment horizontal="right" vertical="center"/>
    </xf>
    <xf numFmtId="10" fontId="21" fillId="0" borderId="18" xfId="33" applyNumberFormat="1" applyFont="1" applyFill="1" applyBorder="1" applyAlignment="1">
      <alignment horizontal="center" vertical="center"/>
    </xf>
    <xf numFmtId="4" fontId="23" fillId="0" borderId="0" xfId="0" applyNumberFormat="1" applyFont="1" applyFill="1" applyAlignment="1">
      <alignment vertical="center"/>
    </xf>
    <xf numFmtId="165" fontId="23" fillId="0" borderId="0" xfId="0" applyNumberFormat="1" applyFont="1" applyFill="1" applyAlignment="1">
      <alignment horizontal="center" vertical="center"/>
    </xf>
    <xf numFmtId="0" fontId="23" fillId="0" borderId="0" xfId="0" applyFont="1" applyFill="1" applyAlignment="1">
      <alignment vertical="center"/>
    </xf>
    <xf numFmtId="10" fontId="23" fillId="0" borderId="0" xfId="0" applyNumberFormat="1" applyFont="1" applyFill="1" applyAlignment="1">
      <alignment horizontal="center" vertical="center"/>
    </xf>
    <xf numFmtId="2" fontId="32" fillId="0" borderId="0" xfId="0" applyNumberFormat="1"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49" applyNumberFormat="1"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4" xfId="0" applyFont="1" applyFill="1" applyBorder="1" applyAlignment="1">
      <alignment horizontal="left" vertical="center" wrapText="1"/>
    </xf>
    <xf numFmtId="2" fontId="21" fillId="0" borderId="34" xfId="47" applyNumberFormat="1" applyFont="1" applyFill="1" applyBorder="1" applyAlignment="1">
      <alignment horizontal="center" vertical="center" wrapText="1"/>
    </xf>
    <xf numFmtId="165" fontId="22" fillId="0" borderId="34" xfId="0" applyNumberFormat="1" applyFont="1" applyFill="1" applyBorder="1" applyAlignment="1">
      <alignment horizontal="center" vertical="center"/>
    </xf>
    <xf numFmtId="165" fontId="21" fillId="24" borderId="34" xfId="0" applyNumberFormat="1" applyFont="1" applyFill="1" applyBorder="1" applyAlignment="1">
      <alignment horizontal="center" vertical="center" wrapText="1"/>
    </xf>
    <xf numFmtId="165" fontId="24" fillId="24" borderId="1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165" fontId="3" fillId="0" borderId="0" xfId="0" applyNumberFormat="1" applyFont="1" applyFill="1" applyAlignment="1">
      <alignment horizontal="center" vertical="center"/>
    </xf>
    <xf numFmtId="165" fontId="22" fillId="0" borderId="0" xfId="0" applyNumberFormat="1" applyFont="1" applyFill="1" applyAlignment="1">
      <alignment vertical="center"/>
    </xf>
    <xf numFmtId="10" fontId="3" fillId="0" borderId="0" xfId="0" applyNumberFormat="1" applyFont="1" applyFill="1" applyAlignment="1">
      <alignment vertical="center"/>
    </xf>
    <xf numFmtId="49" fontId="21" fillId="0" borderId="34"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3" fillId="0" borderId="34" xfId="0" applyFont="1" applyFill="1" applyBorder="1" applyAlignment="1">
      <alignment vertical="center" wrapText="1"/>
    </xf>
    <xf numFmtId="2" fontId="3" fillId="0" borderId="34" xfId="47" applyNumberFormat="1" applyFont="1" applyFill="1" applyBorder="1" applyAlignment="1">
      <alignment horizontal="center" vertical="center" wrapText="1"/>
    </xf>
    <xf numFmtId="165" fontId="3" fillId="0" borderId="0" xfId="0" applyNumberFormat="1" applyFont="1" applyFill="1" applyBorder="1" applyAlignment="1">
      <alignment vertical="center"/>
    </xf>
    <xf numFmtId="0" fontId="21" fillId="0" borderId="37"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0" borderId="37" xfId="0" applyFont="1" applyFill="1" applyBorder="1" applyAlignment="1">
      <alignment vertical="center"/>
    </xf>
    <xf numFmtId="0" fontId="21" fillId="0" borderId="36" xfId="0" applyFont="1" applyFill="1" applyBorder="1" applyAlignment="1">
      <alignment horizontal="left" vertical="center" wrapText="1"/>
    </xf>
    <xf numFmtId="49" fontId="21" fillId="0" borderId="35" xfId="0" applyNumberFormat="1" applyFont="1" applyFill="1" applyBorder="1" applyAlignment="1">
      <alignment vertical="center"/>
    </xf>
    <xf numFmtId="0" fontId="32" fillId="0" borderId="0" xfId="0" applyFont="1" applyFill="1" applyBorder="1" applyAlignment="1">
      <alignment vertical="center"/>
    </xf>
    <xf numFmtId="49" fontId="32" fillId="0" borderId="31" xfId="0" applyNumberFormat="1" applyFont="1" applyFill="1" applyBorder="1" applyAlignment="1">
      <alignment horizontal="center" vertical="center"/>
    </xf>
    <xf numFmtId="0" fontId="32" fillId="0" borderId="33"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33" xfId="0" applyFont="1" applyFill="1" applyBorder="1" applyAlignment="1">
      <alignment horizontal="center" vertical="center" wrapText="1"/>
    </xf>
    <xf numFmtId="165" fontId="24" fillId="0" borderId="18" xfId="0" applyNumberFormat="1" applyFont="1" applyFill="1" applyBorder="1" applyAlignment="1">
      <alignment horizontal="right" vertical="center" wrapText="1"/>
    </xf>
    <xf numFmtId="0" fontId="21" fillId="0" borderId="34" xfId="0" applyFont="1" applyFill="1" applyBorder="1" applyAlignment="1">
      <alignment vertical="center"/>
    </xf>
    <xf numFmtId="0" fontId="21" fillId="0" borderId="34" xfId="47" applyNumberFormat="1" applyFont="1" applyFill="1" applyBorder="1" applyAlignment="1">
      <alignment horizontal="center" vertical="center" wrapText="1"/>
    </xf>
    <xf numFmtId="0" fontId="21" fillId="0" borderId="34" xfId="0" applyFont="1" applyFill="1" applyBorder="1" applyAlignment="1">
      <alignment horizontal="left" vertical="center"/>
    </xf>
    <xf numFmtId="0" fontId="21" fillId="0" borderId="37" xfId="0" applyFont="1" applyFill="1" applyBorder="1" applyAlignment="1">
      <alignment horizontal="center" vertical="center"/>
    </xf>
    <xf numFmtId="2" fontId="36" fillId="0" borderId="34" xfId="47" applyNumberFormat="1" applyFont="1" applyFill="1" applyBorder="1" applyAlignment="1">
      <alignment horizontal="center" vertical="center" wrapText="1"/>
    </xf>
    <xf numFmtId="0" fontId="36" fillId="0" borderId="34" xfId="0" applyFont="1" applyFill="1" applyBorder="1" applyAlignment="1">
      <alignment horizontal="center" vertical="center" wrapText="1"/>
    </xf>
    <xf numFmtId="0" fontId="24" fillId="0" borderId="10" xfId="0" applyFont="1" applyFill="1" applyBorder="1" applyAlignment="1">
      <alignment vertical="center" wrapText="1"/>
    </xf>
    <xf numFmtId="165" fontId="24" fillId="0" borderId="0" xfId="0" applyNumberFormat="1" applyFont="1" applyFill="1" applyAlignment="1">
      <alignment vertical="center"/>
    </xf>
    <xf numFmtId="0" fontId="36" fillId="0" borderId="34" xfId="0" applyFont="1" applyFill="1" applyBorder="1" applyAlignment="1">
      <alignment vertical="center" wrapText="1"/>
    </xf>
    <xf numFmtId="0" fontId="36" fillId="0" borderId="34" xfId="0" applyFont="1" applyFill="1" applyBorder="1" applyAlignment="1">
      <alignment horizontal="left" vertical="center" wrapText="1"/>
    </xf>
    <xf numFmtId="0" fontId="38" fillId="0" borderId="12" xfId="0" applyFont="1" applyFill="1" applyBorder="1" applyAlignment="1">
      <alignment horizontal="right" vertical="center" wrapText="1"/>
    </xf>
    <xf numFmtId="10" fontId="38" fillId="0" borderId="18" xfId="33" applyNumberFormat="1" applyFont="1" applyFill="1" applyBorder="1" applyAlignment="1">
      <alignment horizontal="left" vertical="center"/>
    </xf>
    <xf numFmtId="0" fontId="33" fillId="25" borderId="0" xfId="0" applyFont="1" applyFill="1" applyBorder="1" applyAlignment="1">
      <alignment horizontal="center" vertical="center"/>
    </xf>
    <xf numFmtId="0" fontId="32" fillId="25" borderId="0" xfId="0" applyFont="1" applyFill="1" applyBorder="1" applyAlignment="1">
      <alignment horizontal="center" vertical="center"/>
    </xf>
    <xf numFmtId="165" fontId="22" fillId="0" borderId="34" xfId="0" applyNumberFormat="1" applyFont="1" applyFill="1" applyBorder="1" applyAlignment="1">
      <alignment horizontal="center" vertical="center" wrapText="1"/>
    </xf>
    <xf numFmtId="0" fontId="41" fillId="0" borderId="35" xfId="0" applyFont="1" applyFill="1" applyBorder="1" applyAlignment="1">
      <alignment vertical="center"/>
    </xf>
    <xf numFmtId="0" fontId="3" fillId="0" borderId="3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vertical="center"/>
    </xf>
    <xf numFmtId="0" fontId="31" fillId="0" borderId="37" xfId="0" applyFont="1" applyFill="1" applyBorder="1" applyAlignment="1">
      <alignment vertical="center"/>
    </xf>
    <xf numFmtId="0" fontId="31" fillId="0" borderId="36" xfId="0" applyFont="1" applyFill="1" applyBorder="1" applyAlignment="1">
      <alignment vertical="center"/>
    </xf>
    <xf numFmtId="0" fontId="21" fillId="0" borderId="35" xfId="0" applyFont="1" applyFill="1" applyBorder="1" applyAlignment="1">
      <alignment vertical="center"/>
    </xf>
    <xf numFmtId="0" fontId="21" fillId="0" borderId="37" xfId="0" applyFont="1" applyFill="1" applyBorder="1" applyAlignment="1">
      <alignment horizontal="left" vertical="center"/>
    </xf>
    <xf numFmtId="0" fontId="21" fillId="0" borderId="36" xfId="0" applyFont="1" applyFill="1" applyBorder="1" applyAlignment="1">
      <alignment vertical="center"/>
    </xf>
    <xf numFmtId="0" fontId="21" fillId="0" borderId="35" xfId="0" applyFont="1" applyFill="1" applyBorder="1" applyAlignment="1">
      <alignment horizontal="right" vertical="center"/>
    </xf>
    <xf numFmtId="165" fontId="21" fillId="24" borderId="37" xfId="0" applyNumberFormat="1" applyFont="1" applyFill="1" applyBorder="1" applyAlignment="1">
      <alignment horizontal="left" vertical="center"/>
    </xf>
    <xf numFmtId="165" fontId="21" fillId="0" borderId="37" xfId="0" applyNumberFormat="1" applyFont="1" applyFill="1" applyBorder="1" applyAlignment="1">
      <alignment horizontal="right" vertical="center"/>
    </xf>
    <xf numFmtId="0" fontId="3" fillId="0" borderId="36" xfId="0" applyFont="1" applyFill="1" applyBorder="1" applyAlignment="1">
      <alignment vertical="center"/>
    </xf>
    <xf numFmtId="0" fontId="21" fillId="0" borderId="37" xfId="0" applyFont="1" applyFill="1" applyBorder="1" applyAlignment="1">
      <alignment horizontal="right" vertical="center"/>
    </xf>
    <xf numFmtId="10" fontId="21" fillId="0" borderId="34" xfId="0" applyNumberFormat="1" applyFont="1" applyFill="1" applyBorder="1" applyAlignment="1">
      <alignment horizontal="center" vertical="center" wrapText="1"/>
    </xf>
    <xf numFmtId="0" fontId="3" fillId="0" borderId="31" xfId="0" applyFont="1" applyFill="1" applyBorder="1" applyAlignment="1">
      <alignment vertical="center"/>
    </xf>
    <xf numFmtId="0" fontId="3" fillId="0" borderId="33" xfId="0" applyFont="1" applyFill="1" applyBorder="1" applyAlignment="1">
      <alignment horizontal="left" vertical="center"/>
    </xf>
    <xf numFmtId="0" fontId="3" fillId="0" borderId="33" xfId="0" applyFont="1" applyFill="1" applyBorder="1" applyAlignment="1">
      <alignment vertical="center"/>
    </xf>
    <xf numFmtId="0" fontId="3" fillId="0" borderId="32" xfId="0" applyFont="1" applyFill="1" applyBorder="1" applyAlignment="1">
      <alignment vertical="center"/>
    </xf>
    <xf numFmtId="2" fontId="30" fillId="0" borderId="0" xfId="0" applyNumberFormat="1" applyFont="1" applyFill="1" applyBorder="1" applyAlignment="1">
      <alignment horizontal="center" vertical="center"/>
    </xf>
    <xf numFmtId="0" fontId="30" fillId="0" borderId="0" xfId="0" applyFont="1" applyBorder="1" applyAlignment="1">
      <alignment horizontal="center" vertical="center"/>
    </xf>
    <xf numFmtId="0" fontId="21" fillId="0" borderId="0" xfId="0" applyFont="1" applyBorder="1" applyAlignment="1">
      <alignment vertical="center"/>
    </xf>
    <xf numFmtId="4" fontId="36" fillId="25" borderId="34" xfId="0" applyNumberFormat="1" applyFont="1" applyFill="1" applyBorder="1" applyAlignment="1">
      <alignment horizontal="center" vertical="center" wrapText="1"/>
    </xf>
    <xf numFmtId="2" fontId="36" fillId="25" borderId="34" xfId="0" applyNumberFormat="1" applyFont="1" applyFill="1" applyBorder="1" applyAlignment="1">
      <alignment horizontal="left" vertical="center" wrapText="1"/>
    </xf>
    <xf numFmtId="4" fontId="36" fillId="25" borderId="34" xfId="0" applyNumberFormat="1" applyFont="1" applyFill="1" applyBorder="1" applyAlignment="1">
      <alignment horizontal="left" vertical="center" wrapText="1"/>
    </xf>
    <xf numFmtId="4" fontId="36" fillId="25" borderId="34" xfId="0" applyNumberFormat="1" applyFont="1" applyFill="1" applyBorder="1" applyAlignment="1">
      <alignment vertical="center" wrapText="1"/>
    </xf>
    <xf numFmtId="4" fontId="38" fillId="25" borderId="37" xfId="0" applyNumberFormat="1" applyFont="1" applyFill="1" applyBorder="1" applyAlignment="1">
      <alignment horizontal="center" vertical="center"/>
    </xf>
    <xf numFmtId="0" fontId="36" fillId="25" borderId="36" xfId="0" applyFont="1" applyFill="1" applyBorder="1" applyAlignment="1">
      <alignment vertical="center" wrapText="1"/>
    </xf>
    <xf numFmtId="4" fontId="38" fillId="25" borderId="34" xfId="0" applyNumberFormat="1" applyFont="1" applyFill="1" applyBorder="1" applyAlignment="1">
      <alignment horizontal="center" vertical="center"/>
    </xf>
    <xf numFmtId="0" fontId="38" fillId="25" borderId="34" xfId="0" applyFont="1" applyFill="1" applyBorder="1" applyAlignment="1">
      <alignment horizontal="center" vertical="center" wrapText="1"/>
    </xf>
    <xf numFmtId="4" fontId="38" fillId="25" borderId="34" xfId="47" applyNumberFormat="1" applyFont="1" applyFill="1" applyBorder="1" applyAlignment="1">
      <alignment horizontal="center" vertical="center" wrapText="1"/>
    </xf>
    <xf numFmtId="2" fontId="38" fillId="25" borderId="34" xfId="47" applyNumberFormat="1" applyFont="1" applyFill="1" applyBorder="1" applyAlignment="1">
      <alignment vertical="center" wrapText="1"/>
    </xf>
    <xf numFmtId="4" fontId="38" fillId="25" borderId="34" xfId="0" applyNumberFormat="1" applyFont="1" applyFill="1" applyBorder="1" applyAlignment="1">
      <alignment horizontal="center" vertical="center" wrapText="1"/>
    </xf>
    <xf numFmtId="4" fontId="38" fillId="25" borderId="34" xfId="0" applyNumberFormat="1" applyFont="1" applyFill="1" applyBorder="1" applyAlignment="1">
      <alignment vertical="center" wrapText="1"/>
    </xf>
    <xf numFmtId="4" fontId="36" fillId="25" borderId="0" xfId="47" applyNumberFormat="1" applyFont="1" applyFill="1" applyBorder="1" applyAlignment="1">
      <alignment horizontal="center" vertical="center"/>
    </xf>
    <xf numFmtId="4" fontId="36" fillId="25" borderId="27" xfId="0" applyNumberFormat="1" applyFont="1" applyFill="1" applyBorder="1" applyAlignment="1">
      <alignment vertical="center" wrapText="1"/>
    </xf>
    <xf numFmtId="4" fontId="36" fillId="25" borderId="0" xfId="0" applyNumberFormat="1" applyFont="1" applyFill="1" applyBorder="1" applyAlignment="1">
      <alignment horizontal="center" vertical="center"/>
    </xf>
    <xf numFmtId="0" fontId="36" fillId="25" borderId="27" xfId="0" applyFont="1" applyFill="1" applyBorder="1" applyAlignment="1">
      <alignment vertical="center" wrapText="1"/>
    </xf>
    <xf numFmtId="4" fontId="42" fillId="25" borderId="0" xfId="0" applyNumberFormat="1" applyFont="1" applyFill="1" applyBorder="1" applyAlignment="1">
      <alignment horizontal="center" vertical="center"/>
    </xf>
    <xf numFmtId="0" fontId="42" fillId="25" borderId="27" xfId="0" applyFont="1" applyFill="1" applyBorder="1" applyAlignment="1">
      <alignment vertical="center" wrapText="1"/>
    </xf>
    <xf numFmtId="4" fontId="42" fillId="25" borderId="0" xfId="0" applyNumberFormat="1" applyFont="1" applyFill="1" applyBorder="1" applyAlignment="1">
      <alignment vertical="center"/>
    </xf>
    <xf numFmtId="2" fontId="42" fillId="25" borderId="0" xfId="0" applyNumberFormat="1" applyFont="1" applyFill="1" applyBorder="1" applyAlignment="1">
      <alignment horizontal="center" vertical="center"/>
    </xf>
    <xf numFmtId="2" fontId="43" fillId="25" borderId="27" xfId="0" applyNumberFormat="1" applyFont="1" applyFill="1" applyBorder="1" applyAlignment="1">
      <alignment horizontal="center" vertical="center"/>
    </xf>
    <xf numFmtId="2" fontId="42" fillId="25" borderId="27" xfId="0" applyNumberFormat="1" applyFont="1" applyFill="1" applyBorder="1" applyAlignment="1">
      <alignment horizontal="center" vertical="center"/>
    </xf>
    <xf numFmtId="4" fontId="42" fillId="25" borderId="33" xfId="0" applyNumberFormat="1" applyFont="1" applyFill="1" applyBorder="1" applyAlignment="1">
      <alignment horizontal="center" vertical="center"/>
    </xf>
    <xf numFmtId="0" fontId="43" fillId="25" borderId="32" xfId="0" applyFont="1" applyFill="1" applyBorder="1" applyAlignment="1">
      <alignment vertical="center" wrapText="1"/>
    </xf>
    <xf numFmtId="4" fontId="36" fillId="25" borderId="0" xfId="0" applyNumberFormat="1" applyFont="1" applyFill="1" applyAlignment="1">
      <alignment horizontal="center" vertical="center" wrapText="1"/>
    </xf>
    <xf numFmtId="0" fontId="36" fillId="25" borderId="0" xfId="0" applyFont="1" applyFill="1" applyAlignment="1">
      <alignment vertical="center" wrapText="1"/>
    </xf>
    <xf numFmtId="165" fontId="22" fillId="0" borderId="35" xfId="0" applyNumberFormat="1" applyFont="1" applyFill="1" applyBorder="1" applyAlignment="1">
      <alignment vertical="center"/>
    </xf>
    <xf numFmtId="0" fontId="0" fillId="0" borderId="0" xfId="0" applyAlignment="1"/>
    <xf numFmtId="0" fontId="3" fillId="26" borderId="41" xfId="0" applyFont="1" applyFill="1" applyBorder="1" applyAlignment="1"/>
    <xf numFmtId="0" fontId="3" fillId="0" borderId="34" xfId="0" applyFont="1" applyBorder="1" applyAlignment="1"/>
    <xf numFmtId="0" fontId="28" fillId="0" borderId="18" xfId="0" applyNumberFormat="1" applyFont="1" applyFill="1" applyBorder="1" applyAlignment="1">
      <alignment vertical="center" wrapText="1"/>
    </xf>
    <xf numFmtId="0" fontId="3" fillId="0" borderId="34" xfId="0" applyFont="1" applyBorder="1" applyAlignment="1">
      <alignment vertical="center"/>
    </xf>
    <xf numFmtId="0" fontId="3" fillId="0" borderId="34" xfId="0" applyFont="1" applyBorder="1" applyAlignment="1">
      <alignment horizontal="center" vertical="center"/>
    </xf>
    <xf numFmtId="0" fontId="3" fillId="26" borderId="44" xfId="0" applyFont="1" applyFill="1" applyBorder="1" applyAlignment="1"/>
    <xf numFmtId="0" fontId="28" fillId="0" borderId="37" xfId="0" applyNumberFormat="1" applyFont="1" applyFill="1" applyBorder="1" applyAlignment="1">
      <alignment horizontal="center" vertical="center" wrapText="1"/>
    </xf>
    <xf numFmtId="0" fontId="44" fillId="0" borderId="37" xfId="0" applyNumberFormat="1" applyFont="1" applyFill="1" applyBorder="1" applyAlignment="1">
      <alignment horizontal="center" vertical="center" wrapText="1"/>
    </xf>
    <xf numFmtId="4" fontId="39" fillId="0" borderId="11" xfId="0" applyNumberFormat="1" applyFont="1" applyFill="1" applyBorder="1" applyAlignment="1">
      <alignment horizontal="center" vertical="center" wrapText="1"/>
    </xf>
    <xf numFmtId="4" fontId="39" fillId="0" borderId="16" xfId="0" applyNumberFormat="1" applyFont="1" applyFill="1" applyBorder="1" applyAlignment="1">
      <alignment horizontal="center" vertical="center"/>
    </xf>
    <xf numFmtId="4" fontId="39" fillId="0" borderId="15"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8" xfId="0" applyFont="1" applyFill="1" applyBorder="1" applyAlignment="1">
      <alignment horizontal="center" vertical="center"/>
    </xf>
    <xf numFmtId="0" fontId="40" fillId="0" borderId="38"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1" fillId="0" borderId="39" xfId="0" applyNumberFormat="1" applyFont="1" applyFill="1" applyBorder="1" applyAlignment="1">
      <alignment horizontal="left" vertical="center" wrapText="1"/>
    </xf>
    <xf numFmtId="0" fontId="21" fillId="0" borderId="29" xfId="0" applyNumberFormat="1" applyFont="1" applyFill="1" applyBorder="1" applyAlignment="1">
      <alignment horizontal="left" vertical="center" wrapText="1"/>
    </xf>
    <xf numFmtId="0" fontId="21" fillId="0" borderId="34" xfId="0" applyNumberFormat="1" applyFont="1" applyFill="1" applyBorder="1" applyAlignment="1">
      <alignment horizontal="center" vertical="center" wrapText="1"/>
    </xf>
    <xf numFmtId="0" fontId="28"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9"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9"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8" fillId="0" borderId="0" xfId="0" applyFont="1" applyFill="1" applyBorder="1" applyAlignment="1">
      <alignment horizontal="center" vertical="center"/>
    </xf>
    <xf numFmtId="0" fontId="28" fillId="0" borderId="33" xfId="0" applyFont="1" applyFill="1" applyBorder="1" applyAlignment="1">
      <alignment horizontal="center" vertical="center"/>
    </xf>
    <xf numFmtId="0" fontId="0" fillId="0" borderId="38"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2" xfId="0" applyBorder="1" applyAlignment="1">
      <alignment horizontal="center"/>
    </xf>
    <xf numFmtId="0" fontId="0" fillId="0" borderId="34" xfId="0" applyBorder="1" applyAlignment="1">
      <alignment horizontal="left" wrapText="1"/>
    </xf>
    <xf numFmtId="0" fontId="21" fillId="27" borderId="42" xfId="0" applyFont="1" applyFill="1" applyBorder="1" applyAlignment="1">
      <alignment horizontal="center"/>
    </xf>
    <xf numFmtId="0" fontId="21" fillId="27" borderId="40" xfId="0" applyFont="1" applyFill="1" applyBorder="1" applyAlignment="1">
      <alignment horizontal="center"/>
    </xf>
    <xf numFmtId="0" fontId="21" fillId="27" borderId="43" xfId="0" applyFont="1" applyFill="1" applyBorder="1" applyAlignment="1">
      <alignment horizontal="center"/>
    </xf>
    <xf numFmtId="0" fontId="3" fillId="28" borderId="42" xfId="0" applyFont="1" applyFill="1" applyBorder="1" applyAlignment="1">
      <alignment horizontal="center"/>
    </xf>
    <xf numFmtId="0" fontId="0" fillId="28" borderId="40" xfId="0" applyFill="1" applyBorder="1" applyAlignment="1">
      <alignment horizontal="center"/>
    </xf>
    <xf numFmtId="0" fontId="0" fillId="28" borderId="43" xfId="0" applyFill="1" applyBorder="1" applyAlignment="1">
      <alignment horizontal="center"/>
    </xf>
    <xf numFmtId="0" fontId="0" fillId="26" borderId="41" xfId="0" applyFill="1" applyBorder="1" applyAlignment="1">
      <alignment horizontal="center"/>
    </xf>
    <xf numFmtId="0" fontId="3" fillId="26" borderId="41" xfId="0" applyFont="1" applyFill="1" applyBorder="1" applyAlignment="1">
      <alignment horizontal="center"/>
    </xf>
    <xf numFmtId="0" fontId="0" fillId="26" borderId="45" xfId="0" applyFill="1" applyBorder="1" applyAlignment="1">
      <alignment horizontal="center"/>
    </xf>
    <xf numFmtId="0" fontId="0" fillId="0" borderId="34" xfId="0" applyBorder="1" applyAlignment="1">
      <alignment horizontal="center" vertical="center"/>
    </xf>
    <xf numFmtId="0" fontId="3" fillId="0" borderId="34" xfId="0" applyFont="1" applyBorder="1" applyAlignment="1">
      <alignment horizontal="center" vertical="center"/>
    </xf>
    <xf numFmtId="0" fontId="0" fillId="0" borderId="34" xfId="0" applyBorder="1" applyAlignment="1">
      <alignment horizontal="left" vertical="center" wrapText="1"/>
    </xf>
    <xf numFmtId="0" fontId="3" fillId="28" borderId="40" xfId="0" applyFont="1" applyFill="1" applyBorder="1" applyAlignment="1">
      <alignment horizontal="center"/>
    </xf>
    <xf numFmtId="0" fontId="3" fillId="28" borderId="43" xfId="0" applyFont="1" applyFill="1" applyBorder="1" applyAlignment="1">
      <alignment horizontal="center"/>
    </xf>
  </cellXfs>
  <cellStyles count="50">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Excel Built-in Normal" xfId="49"/>
    <cellStyle name="Incorreto" xfId="30" builtinId="27" customBuiltin="1"/>
    <cellStyle name="Neutra" xfId="31" builtinId="28" customBuiltin="1"/>
    <cellStyle name="Normal" xfId="0" builtinId="0"/>
    <cellStyle name="Normal 2 2" xfId="45"/>
    <cellStyle name="Normal 3" xfId="48"/>
    <cellStyle name="Nota" xfId="32" builtinId="10" customBuiltin="1"/>
    <cellStyle name="Porcentagem" xfId="33" builtinId="5"/>
    <cellStyle name="Porcentagem 2" xfId="46"/>
    <cellStyle name="Saída" xfId="34" builtinId="21" customBuiltin="1"/>
    <cellStyle name="Separador de milhares 2" xfId="44"/>
    <cellStyle name="Texto de Aviso"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ítulo 4" xfId="41" builtinId="19" customBuiltin="1"/>
    <cellStyle name="Total" xfId="42" builtinId="25" customBuiltin="1"/>
    <cellStyle name="Vírgula" xfId="47" builtinId="3"/>
    <cellStyle name="Vírgula 4" xfId="43"/>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7937</xdr:colOff>
      <xdr:row>0</xdr:row>
      <xdr:rowOff>0</xdr:rowOff>
    </xdr:from>
    <xdr:to>
      <xdr:col>2</xdr:col>
      <xdr:colOff>126999</xdr:colOff>
      <xdr:row>0</xdr:row>
      <xdr:rowOff>777875</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 y="0"/>
          <a:ext cx="1246187" cy="777875"/>
        </a:xfrm>
        <a:prstGeom prst="rect">
          <a:avLst/>
        </a:prstGeom>
        <a:noFill/>
        <a:ln>
          <a:noFill/>
        </a:ln>
      </xdr:spPr>
    </xdr:pic>
    <xdr:clientData/>
  </xdr:twoCellAnchor>
  <xdr:twoCellAnchor editAs="oneCell">
    <xdr:from>
      <xdr:col>7</xdr:col>
      <xdr:colOff>55562</xdr:colOff>
      <xdr:row>0</xdr:row>
      <xdr:rowOff>0</xdr:rowOff>
    </xdr:from>
    <xdr:to>
      <xdr:col>8</xdr:col>
      <xdr:colOff>659837</xdr:colOff>
      <xdr:row>0</xdr:row>
      <xdr:rowOff>839839</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3500" y="0"/>
          <a:ext cx="1239275" cy="8398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806708</xdr:colOff>
      <xdr:row>0</xdr:row>
      <xdr:rowOff>855306</xdr:rowOff>
    </xdr:to>
    <xdr:pic>
      <xdr:nvPicPr>
        <xdr:cNvPr id="4" name="Imagem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2116" cy="855306"/>
        </a:xfrm>
        <a:prstGeom prst="rect">
          <a:avLst/>
        </a:prstGeom>
        <a:noFill/>
        <a:ln>
          <a:noFill/>
        </a:ln>
      </xdr:spPr>
    </xdr:pic>
    <xdr:clientData/>
  </xdr:twoCellAnchor>
  <xdr:twoCellAnchor editAs="oneCell">
    <xdr:from>
      <xdr:col>7</xdr:col>
      <xdr:colOff>738674</xdr:colOff>
      <xdr:row>0</xdr:row>
      <xdr:rowOff>165229</xdr:rowOff>
    </xdr:from>
    <xdr:to>
      <xdr:col>8</xdr:col>
      <xdr:colOff>1090339</xdr:colOff>
      <xdr:row>0</xdr:row>
      <xdr:rowOff>870852</xdr:rowOff>
    </xdr:to>
    <xdr:pic>
      <xdr:nvPicPr>
        <xdr:cNvPr id="5" name="Imagem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6302" y="165229"/>
          <a:ext cx="1255568" cy="70562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233796</xdr:colOff>
      <xdr:row>0</xdr:row>
      <xdr:rowOff>0</xdr:rowOff>
    </xdr:from>
    <xdr:to>
      <xdr:col>2</xdr:col>
      <xdr:colOff>16965</xdr:colOff>
      <xdr:row>1</xdr:row>
      <xdr:rowOff>206440</xdr:rowOff>
    </xdr:to>
    <xdr:pic>
      <xdr:nvPicPr>
        <xdr:cNvPr id="4" name="Imagem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796" y="0"/>
          <a:ext cx="1107144" cy="794392"/>
        </a:xfrm>
        <a:prstGeom prst="rect">
          <a:avLst/>
        </a:prstGeom>
        <a:noFill/>
        <a:ln>
          <a:noFill/>
        </a:ln>
      </xdr:spPr>
    </xdr:pic>
    <xdr:clientData/>
  </xdr:twoCellAnchor>
  <xdr:twoCellAnchor editAs="oneCell">
    <xdr:from>
      <xdr:col>6</xdr:col>
      <xdr:colOff>2762250</xdr:colOff>
      <xdr:row>0</xdr:row>
      <xdr:rowOff>43295</xdr:rowOff>
    </xdr:from>
    <xdr:to>
      <xdr:col>6</xdr:col>
      <xdr:colOff>4017818</xdr:colOff>
      <xdr:row>1</xdr:row>
      <xdr:rowOff>160100</xdr:rowOff>
    </xdr:to>
    <xdr:pic>
      <xdr:nvPicPr>
        <xdr:cNvPr id="5" name="Imagem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53700" y="43295"/>
          <a:ext cx="1255568" cy="7073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501874</xdr:colOff>
      <xdr:row>2</xdr:row>
      <xdr:rowOff>450628</xdr:rowOff>
    </xdr:to>
    <xdr:pic>
      <xdr:nvPicPr>
        <xdr:cNvPr id="8" name="Imagem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1474" cy="791795"/>
        </a:xfrm>
        <a:prstGeom prst="rect">
          <a:avLst/>
        </a:prstGeom>
        <a:noFill/>
        <a:ln>
          <a:noFill/>
        </a:ln>
      </xdr:spPr>
    </xdr:pic>
    <xdr:clientData/>
  </xdr:twoCellAnchor>
  <xdr:twoCellAnchor>
    <xdr:from>
      <xdr:col>2</xdr:col>
      <xdr:colOff>181841</xdr:colOff>
      <xdr:row>0</xdr:row>
      <xdr:rowOff>95250</xdr:rowOff>
    </xdr:from>
    <xdr:to>
      <xdr:col>7</xdr:col>
      <xdr:colOff>372340</xdr:colOff>
      <xdr:row>2</xdr:row>
      <xdr:rowOff>432955</xdr:rowOff>
    </xdr:to>
    <xdr:sp macro="" textlink="">
      <xdr:nvSpPr>
        <xdr:cNvPr id="9" name="CaixaDeTexto 8"/>
        <xdr:cNvSpPr txBox="1"/>
      </xdr:nvSpPr>
      <xdr:spPr>
        <a:xfrm>
          <a:off x="1401041" y="95250"/>
          <a:ext cx="6934199" cy="661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a:latin typeface="Arial" panose="020B0604020202020204" pitchFamily="34" charset="0"/>
              <a:cs typeface="Arial" panose="020B0604020202020204" pitchFamily="34" charset="0"/>
            </a:rPr>
            <a:t>MEMORIAL DE CALCULO DETALHADO</a:t>
          </a:r>
        </a:p>
      </xdr:txBody>
    </xdr:sp>
    <xdr:clientData/>
  </xdr:twoCellAnchor>
  <xdr:twoCellAnchor editAs="oneCell">
    <xdr:from>
      <xdr:col>6</xdr:col>
      <xdr:colOff>225137</xdr:colOff>
      <xdr:row>0</xdr:row>
      <xdr:rowOff>17318</xdr:rowOff>
    </xdr:from>
    <xdr:to>
      <xdr:col>8</xdr:col>
      <xdr:colOff>268432</xdr:colOff>
      <xdr:row>2</xdr:row>
      <xdr:rowOff>380909</xdr:rowOff>
    </xdr:to>
    <xdr:pic>
      <xdr:nvPicPr>
        <xdr:cNvPr id="10" name="Imagem 9"/>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78437" y="17318"/>
          <a:ext cx="1262495" cy="704758"/>
        </a:xfrm>
        <a:prstGeom prst="rect">
          <a:avLst/>
        </a:prstGeom>
        <a:noFill/>
        <a:ln>
          <a:noFill/>
        </a:ln>
      </xdr:spPr>
    </xdr:pic>
    <xdr:clientData/>
  </xdr:twoCellAnchor>
  <xdr:twoCellAnchor>
    <xdr:from>
      <xdr:col>0</xdr:col>
      <xdr:colOff>519546</xdr:colOff>
      <xdr:row>26</xdr:row>
      <xdr:rowOff>138544</xdr:rowOff>
    </xdr:from>
    <xdr:to>
      <xdr:col>8</xdr:col>
      <xdr:colOff>60614</xdr:colOff>
      <xdr:row>29</xdr:row>
      <xdr:rowOff>311725</xdr:rowOff>
    </xdr:to>
    <xdr:sp macro="" textlink="">
      <xdr:nvSpPr>
        <xdr:cNvPr id="5" name="CaixaDeTexto 4"/>
        <xdr:cNvSpPr txBox="1"/>
      </xdr:nvSpPr>
      <xdr:spPr>
        <a:xfrm>
          <a:off x="519546" y="10590067"/>
          <a:ext cx="8001000"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1100"/>
            <a:t>_________________________________                                                                         _______________________________________	</a:t>
          </a:r>
        </a:p>
        <a:p>
          <a:r>
            <a:rPr lang="pt-BR" sz="1100"/>
            <a:t>       </a:t>
          </a:r>
          <a:r>
            <a:rPr lang="pt-BR" sz="1100" b="1"/>
            <a:t>Jane  Kelly dos Santos Vieira                                                                                          </a:t>
          </a:r>
          <a:r>
            <a:rPr lang="pt-BR" sz="1100" b="1">
              <a:solidFill>
                <a:schemeClr val="dk1"/>
              </a:solidFill>
              <a:effectLst/>
              <a:latin typeface="+mn-lt"/>
              <a:ea typeface="+mn-ea"/>
              <a:cs typeface="+mn-cs"/>
            </a:rPr>
            <a:t>Maria Gomes Motoso Rocha</a:t>
          </a:r>
          <a:endParaRPr lang="pt-BR">
            <a:effectLst/>
          </a:endParaRPr>
        </a:p>
        <a:p>
          <a:r>
            <a:rPr lang="pt-BR" sz="1100" b="0">
              <a:solidFill>
                <a:schemeClr val="dk1"/>
              </a:solidFill>
              <a:effectLst/>
              <a:latin typeface="+mn-lt"/>
              <a:ea typeface="+mn-ea"/>
              <a:cs typeface="+mn-cs"/>
            </a:rPr>
            <a:t>     Eng. Civil - CREA MG 194497/D</a:t>
          </a:r>
          <a:r>
            <a:rPr lang="pt-BR" sz="1100" b="0" baseline="0">
              <a:solidFill>
                <a:schemeClr val="dk1"/>
              </a:solidFill>
              <a:effectLst/>
              <a:latin typeface="+mn-lt"/>
              <a:ea typeface="+mn-ea"/>
              <a:cs typeface="+mn-cs"/>
            </a:rPr>
            <a:t>                                                                                </a:t>
          </a:r>
          <a:r>
            <a:rPr lang="pt-BR" sz="1100" b="0"/>
            <a:t> Prefeita Municipal</a:t>
          </a:r>
          <a:r>
            <a:rPr lang="pt-BR" sz="1100" b="0" baseline="0"/>
            <a:t>  de José Gonçalves de Minas</a:t>
          </a:r>
          <a:endParaRPr lang="pt-BR"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uario\Google%20Drive\DFT%20Projetos\PROJETOS\SERRANIA\PROJETOS\PRA&#199;A\PROJETO%20PRACA%20SETE%20ORELHAS\PLANILHA%20M+&#220;LTIPLA%202.3%20-%20RAND%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refreshError="1"/>
      <sheetData sheetId="1" refreshError="1"/>
      <sheetData sheetId="2" refreshError="1">
        <row r="29">
          <cell r="G29">
            <v>43009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0"/>
  <sheetViews>
    <sheetView showGridLines="0" topLeftCell="A25" zoomScale="120" zoomScaleNormal="120" zoomScaleSheetLayoutView="75" workbookViewId="0">
      <selection activeCell="H25" sqref="H25"/>
    </sheetView>
  </sheetViews>
  <sheetFormatPr defaultColWidth="9.140625" defaultRowHeight="12.75" x14ac:dyDescent="0.2"/>
  <cols>
    <col min="1" max="1" width="6.140625" style="2" customWidth="1"/>
    <col min="2" max="2" width="10.7109375" style="3" customWidth="1"/>
    <col min="3" max="3" width="13" style="36" customWidth="1"/>
    <col min="4" max="4" width="56.5703125" style="73" customWidth="1"/>
    <col min="5" max="5" width="9.85546875" style="36" customWidth="1"/>
    <col min="6" max="6" width="8.5703125" style="42" customWidth="1"/>
    <col min="7" max="8" width="9.5703125" style="4" customWidth="1"/>
    <col min="9" max="9" width="16.85546875" style="4" customWidth="1"/>
    <col min="10" max="10" width="10.5703125" style="11" bestFit="1" customWidth="1"/>
    <col min="11" max="11" width="12.85546875" style="23" bestFit="1" customWidth="1"/>
    <col min="12" max="12" width="10.5703125" style="11" bestFit="1" customWidth="1"/>
    <col min="13" max="14" width="9.140625" style="11"/>
    <col min="15" max="15" width="9.140625" style="47"/>
    <col min="16" max="16384" width="9.140625" style="11"/>
  </cols>
  <sheetData>
    <row r="1" spans="1:15" s="10" customFormat="1" ht="67.5" customHeight="1" x14ac:dyDescent="0.2">
      <c r="A1" s="6"/>
      <c r="B1" s="7"/>
      <c r="C1" s="32"/>
      <c r="D1" s="229" t="s">
        <v>20</v>
      </c>
      <c r="E1" s="230"/>
      <c r="F1" s="230"/>
      <c r="G1" s="230"/>
      <c r="H1" s="93"/>
      <c r="I1" s="225"/>
      <c r="K1" s="146"/>
      <c r="O1" s="47"/>
    </row>
    <row r="2" spans="1:15" ht="12.75" customHeight="1" x14ac:dyDescent="0.2">
      <c r="A2" s="13" t="str">
        <f>'MM CALC'!A3</f>
        <v>PREFEITURA MUNICIPAL DE JOSÉ GONÇALVES DE MINAS</v>
      </c>
      <c r="B2" s="1"/>
      <c r="C2" s="33"/>
      <c r="D2" s="69"/>
      <c r="E2" s="55" t="str">
        <f>'MM CALC'!E3</f>
        <v>DATA: 12/01/2023</v>
      </c>
      <c r="F2" s="40"/>
      <c r="G2" s="78"/>
      <c r="H2" s="122"/>
      <c r="I2" s="123"/>
    </row>
    <row r="3" spans="1:15" x14ac:dyDescent="0.2">
      <c r="A3" s="13" t="str">
        <f>'MM CALC'!A4</f>
        <v>OBRA: PAVIMENTAÇÃO EM BLOQUETES E MANILHAMENTO</v>
      </c>
      <c r="B3" s="1"/>
      <c r="C3" s="33"/>
      <c r="D3" s="69"/>
      <c r="E3" s="236"/>
      <c r="F3" s="237"/>
      <c r="G3" s="237"/>
      <c r="H3" s="237"/>
      <c r="I3" s="238"/>
    </row>
    <row r="4" spans="1:15" ht="30" customHeight="1" x14ac:dyDescent="0.2">
      <c r="A4" s="243" t="str">
        <f>'MM CALC'!A5</f>
        <v>LOCAL: RUA 15 DE NOVEMBRO, RUA DA QUADRA E RUA ABRIL CABRAL- COMUNIDADE DE SANTA RITA - JOSÉ GONÇALVES DE MINAS</v>
      </c>
      <c r="B4" s="244"/>
      <c r="C4" s="244"/>
      <c r="D4" s="245"/>
      <c r="E4" s="234" t="s">
        <v>11</v>
      </c>
      <c r="F4" s="235"/>
      <c r="G4" s="239" t="s">
        <v>102</v>
      </c>
      <c r="H4" s="240"/>
      <c r="I4" s="231" t="s">
        <v>101</v>
      </c>
    </row>
    <row r="5" spans="1:15" ht="29.25" customHeight="1" x14ac:dyDescent="0.2">
      <c r="A5" s="246" t="s">
        <v>127</v>
      </c>
      <c r="B5" s="247"/>
      <c r="C5" s="247"/>
      <c r="D5" s="248"/>
      <c r="E5" s="43" t="s">
        <v>5</v>
      </c>
      <c r="F5" s="44" t="s">
        <v>3</v>
      </c>
      <c r="G5" s="241"/>
      <c r="H5" s="242"/>
      <c r="I5" s="232"/>
    </row>
    <row r="6" spans="1:15" ht="21.95" customHeight="1" x14ac:dyDescent="0.2">
      <c r="A6" s="249"/>
      <c r="B6" s="250"/>
      <c r="C6" s="250"/>
      <c r="D6" s="251"/>
      <c r="E6" s="43" t="s">
        <v>10</v>
      </c>
      <c r="F6" s="44" t="s">
        <v>4</v>
      </c>
      <c r="G6" s="168" t="s">
        <v>18</v>
      </c>
      <c r="H6" s="169">
        <v>0.2346</v>
      </c>
      <c r="I6" s="233"/>
    </row>
    <row r="7" spans="1:15" ht="5.0999999999999996" customHeight="1" x14ac:dyDescent="0.2">
      <c r="A7" s="8"/>
      <c r="B7" s="1"/>
      <c r="C7" s="33"/>
      <c r="D7" s="70"/>
      <c r="E7" s="33"/>
      <c r="F7" s="40"/>
      <c r="G7" s="9"/>
      <c r="H7" s="9"/>
      <c r="I7" s="16"/>
    </row>
    <row r="8" spans="1:15" s="3" customFormat="1" ht="38.25" x14ac:dyDescent="0.2">
      <c r="A8" s="50" t="s">
        <v>0</v>
      </c>
      <c r="B8" s="75" t="s">
        <v>8</v>
      </c>
      <c r="C8" s="51" t="s">
        <v>2</v>
      </c>
      <c r="D8" s="71" t="s">
        <v>1</v>
      </c>
      <c r="E8" s="51" t="s">
        <v>23</v>
      </c>
      <c r="F8" s="49" t="s">
        <v>6</v>
      </c>
      <c r="G8" s="5" t="s">
        <v>12</v>
      </c>
      <c r="H8" s="5" t="s">
        <v>13</v>
      </c>
      <c r="I8" s="5" t="s">
        <v>7</v>
      </c>
      <c r="K8" s="139"/>
      <c r="O8" s="52"/>
    </row>
    <row r="9" spans="1:15" s="111" customFormat="1" ht="11.25" x14ac:dyDescent="0.2">
      <c r="A9" s="109">
        <f>'MM CALC'!A8</f>
        <v>1</v>
      </c>
      <c r="B9" s="109"/>
      <c r="C9" s="112"/>
      <c r="D9" s="113" t="str">
        <f>'MM CALC'!D8</f>
        <v>INSTALAÇÕES INICIAIS</v>
      </c>
      <c r="E9" s="112"/>
      <c r="F9" s="108"/>
      <c r="G9" s="114"/>
      <c r="H9" s="114"/>
      <c r="I9" s="115">
        <f>SUM(I10:I10)</f>
        <v>1004.73</v>
      </c>
      <c r="K9" s="140"/>
      <c r="O9" s="116"/>
    </row>
    <row r="10" spans="1:15" s="27" customFormat="1" ht="64.5" customHeight="1" x14ac:dyDescent="0.2">
      <c r="A10" s="25" t="str">
        <f>'MM CALC'!A9</f>
        <v>1.1</v>
      </c>
      <c r="B10" s="25" t="str">
        <f>'MM CALC'!B9</f>
        <v>SEINFRA</v>
      </c>
      <c r="C10" s="74" t="str">
        <f>'MM CALC'!C9</f>
        <v>ED-16660</v>
      </c>
      <c r="D10" s="68" t="str">
        <f>'MM CALC'!D9</f>
        <v>FORNECIMENTO E COLOCAÇÃO DE PLACA DE OBRA EM CHAPA GALVANIZADA #26, ESP. 0,45 MM, PLOTADA COM ADESIVO VINÍLICO, AFIXADA COM REBITES 4,8X40 MM, EM ESTRUTURA METÁLICA DE METALON 20X20 MM, ESP. 1,25 MM, INCLUSIVE SUPORTE EM EUCALIPTO AUTOCLAVADO PINTADO COM TINTA PVA DUAS (2) DEMÃOS</v>
      </c>
      <c r="E10" s="41" t="str">
        <f>'MM CALC'!E9</f>
        <v>un</v>
      </c>
      <c r="F10" s="41">
        <f>'MM CALC'!F9</f>
        <v>3.13</v>
      </c>
      <c r="G10" s="77">
        <v>260</v>
      </c>
      <c r="H10" s="26">
        <f>ROUND((G10*(1+$H$6)),2)</f>
        <v>321</v>
      </c>
      <c r="I10" s="26">
        <f>(F10*H10)</f>
        <v>1004.73</v>
      </c>
      <c r="K10" s="140"/>
      <c r="O10" s="48"/>
    </row>
    <row r="11" spans="1:15" s="27" customFormat="1" ht="19.5" customHeight="1" x14ac:dyDescent="0.2">
      <c r="A11" s="109">
        <f>'MM CALC'!A10</f>
        <v>2</v>
      </c>
      <c r="B11" s="109"/>
      <c r="C11" s="112"/>
      <c r="D11" s="164" t="str">
        <f>'MM CALC'!D10</f>
        <v>MANILHAMENTO E ENCABEÇAMENTO</v>
      </c>
      <c r="E11" s="108"/>
      <c r="F11" s="108"/>
      <c r="G11" s="114"/>
      <c r="H11" s="114"/>
      <c r="I11" s="115">
        <f>SUM(I12:I19)</f>
        <v>41328.949200000003</v>
      </c>
      <c r="K11" s="140"/>
      <c r="O11" s="48"/>
    </row>
    <row r="12" spans="1:15" s="27" customFormat="1" ht="64.5" customHeight="1" x14ac:dyDescent="0.2">
      <c r="A12" s="25" t="str">
        <f>'MM CALC'!A11</f>
        <v>2.1</v>
      </c>
      <c r="B12" s="25" t="str">
        <f>'MM CALC'!B11</f>
        <v>SEINFRA</v>
      </c>
      <c r="C12" s="74" t="str">
        <f>'MM CALC'!C11</f>
        <v>ED-51112</v>
      </c>
      <c r="D12" s="68" t="str">
        <f>'MM CALC'!D11</f>
        <v>ESCAVAÇÃO MECÂNICA DE VALAS COM DESCARGA LATERAL 1,50 M &lt; H &lt;= 3,00 M</v>
      </c>
      <c r="E12" s="41" t="str">
        <f>'MM CALC'!E11</f>
        <v>m³</v>
      </c>
      <c r="F12" s="41">
        <f>'MM CALC'!F11</f>
        <v>30.53</v>
      </c>
      <c r="G12" s="77">
        <v>10.35</v>
      </c>
      <c r="H12" s="26">
        <f t="shared" ref="H12:H19" si="0">ROUND((G12*(1+$H$6)),2)</f>
        <v>12.78</v>
      </c>
      <c r="I12" s="26">
        <f t="shared" ref="I12:I19" si="1">(F12*H12)</f>
        <v>390.17340000000002</v>
      </c>
      <c r="K12" s="140"/>
      <c r="O12" s="48"/>
    </row>
    <row r="13" spans="1:15" s="27" customFormat="1" ht="64.5" customHeight="1" x14ac:dyDescent="0.2">
      <c r="A13" s="25" t="str">
        <f>'MM CALC'!A12</f>
        <v>2.2</v>
      </c>
      <c r="B13" s="25" t="str">
        <f>'MM CALC'!B12</f>
        <v>SEINFRA</v>
      </c>
      <c r="C13" s="74" t="str">
        <f>'MM CALC'!C12</f>
        <v>ED-51096</v>
      </c>
      <c r="D13" s="68" t="str">
        <f>'MM CALC'!D12</f>
        <v>ATERRO COMPACTADO COM PLACA VIBRATÓRIA</v>
      </c>
      <c r="E13" s="41" t="str">
        <f>'MM CALC'!E12</f>
        <v>m³</v>
      </c>
      <c r="F13" s="41">
        <f>'MM CALC'!F12</f>
        <v>60.5</v>
      </c>
      <c r="G13" s="77">
        <v>41.94</v>
      </c>
      <c r="H13" s="26">
        <f t="shared" si="0"/>
        <v>51.78</v>
      </c>
      <c r="I13" s="26">
        <f t="shared" si="1"/>
        <v>3132.69</v>
      </c>
      <c r="K13" s="140"/>
      <c r="O13" s="48"/>
    </row>
    <row r="14" spans="1:15" s="27" customFormat="1" ht="64.5" customHeight="1" x14ac:dyDescent="0.2">
      <c r="A14" s="25" t="str">
        <f>'MM CALC'!A13</f>
        <v>2.4</v>
      </c>
      <c r="B14" s="25" t="str">
        <f>'MM CALC'!B13</f>
        <v>SEINFRA</v>
      </c>
      <c r="C14" s="74" t="str">
        <f>'MM CALC'!C13</f>
        <v>ED-51107</v>
      </c>
      <c r="D14" s="68" t="str">
        <f>'MM CALC'!D13</f>
        <v>ESCAVAÇÃO MANUAL DE VALA COM PROFUNDIDADE MENOR OU IGUAL A 1,5M</v>
      </c>
      <c r="E14" s="41" t="str">
        <f>'MM CALC'!E13</f>
        <v>m³</v>
      </c>
      <c r="F14" s="41">
        <f>'MM CALC'!F13</f>
        <v>6.05</v>
      </c>
      <c r="G14" s="77">
        <v>61.26</v>
      </c>
      <c r="H14" s="26">
        <f t="shared" si="0"/>
        <v>75.63</v>
      </c>
      <c r="I14" s="26">
        <f t="shared" si="1"/>
        <v>457.56149999999997</v>
      </c>
      <c r="K14" s="140"/>
      <c r="O14" s="48"/>
    </row>
    <row r="15" spans="1:15" s="27" customFormat="1" ht="64.5" customHeight="1" x14ac:dyDescent="0.2">
      <c r="A15" s="25" t="str">
        <f>'MM CALC'!A14</f>
        <v>2.5</v>
      </c>
      <c r="B15" s="25" t="str">
        <f>'MM CALC'!B14</f>
        <v>SEINFRA</v>
      </c>
      <c r="C15" s="74" t="str">
        <f>'MM CALC'!C14</f>
        <v>ED-49778</v>
      </c>
      <c r="D15" s="68" t="str">
        <f>'MM CALC'!D14</f>
        <v>CONCRETO CICLÓPICO, TRAÇO 1:4:8, PREPARADO EM OBRA COM BETONEIRA, COM 30% DE PEDRA DE MÃO, INCLUSIVE LANÇAMENTO, ADENSAMENTO E ACABAMENTO</v>
      </c>
      <c r="E15" s="41" t="str">
        <f>'MM CALC'!E14</f>
        <v>m³</v>
      </c>
      <c r="F15" s="41">
        <f>'MM CALC'!F14</f>
        <v>4.25</v>
      </c>
      <c r="G15" s="77">
        <v>418.91</v>
      </c>
      <c r="H15" s="26">
        <f t="shared" si="0"/>
        <v>517.19000000000005</v>
      </c>
      <c r="I15" s="26">
        <f t="shared" si="1"/>
        <v>2198.0575000000003</v>
      </c>
      <c r="K15" s="140"/>
      <c r="O15" s="48"/>
    </row>
    <row r="16" spans="1:15" s="27" customFormat="1" ht="64.5" customHeight="1" x14ac:dyDescent="0.2">
      <c r="A16" s="25" t="str">
        <f>'MM CALC'!A15</f>
        <v>2.6</v>
      </c>
      <c r="B16" s="25" t="str">
        <f>'MM CALC'!B15</f>
        <v>SEINFRA</v>
      </c>
      <c r="C16" s="74" t="str">
        <f>'MM CALC'!C15</f>
        <v>ED-48684</v>
      </c>
      <c r="D16" s="68" t="str">
        <f>'MM CALC'!D15</f>
        <v>TUBO DE CONCRETO ARMADO, CLASSE PA1, DIÂMETRO 1000MM, INCLUSIVE FORNECIMENTO, ASSENTAMENTO E REJUNTAMENTO, EXCLUSIVE ESCAVAÇÃO</v>
      </c>
      <c r="E16" s="41" t="str">
        <f>'MM CALC'!E15</f>
        <v>m</v>
      </c>
      <c r="F16" s="41">
        <f>'MM CALC'!F15</f>
        <v>13</v>
      </c>
      <c r="G16" s="77">
        <v>452.3</v>
      </c>
      <c r="H16" s="26">
        <f t="shared" si="0"/>
        <v>558.41</v>
      </c>
      <c r="I16" s="26">
        <f t="shared" si="1"/>
        <v>7259.33</v>
      </c>
      <c r="K16" s="140"/>
      <c r="O16" s="48"/>
    </row>
    <row r="17" spans="1:15" s="27" customFormat="1" ht="64.5" customHeight="1" x14ac:dyDescent="0.2">
      <c r="A17" s="25" t="str">
        <f>'MM CALC'!A16</f>
        <v>2.7</v>
      </c>
      <c r="B17" s="25" t="str">
        <f>'MM CALC'!B16</f>
        <v>SEINFRA</v>
      </c>
      <c r="C17" s="74" t="str">
        <f>'MM CALC'!C16</f>
        <v>ED-49779</v>
      </c>
      <c r="D17" s="68" t="str">
        <f>'MM CALC'!D16</f>
        <v>CONCRETO CICLÓPICO, TRAÇO 1:3:6, PREPARADO EM OBRA COM BETONEIRA, COM 30% DE PEDRA DE MÃO, INCLUSIVE LANÇAMENTO, ADENSAMENTO E ACABAMENTO</v>
      </c>
      <c r="E17" s="41" t="str">
        <f>'MM CALC'!E16</f>
        <v>m³</v>
      </c>
      <c r="F17" s="41">
        <f>'MM CALC'!F16</f>
        <v>25.06</v>
      </c>
      <c r="G17" s="77">
        <v>437.69</v>
      </c>
      <c r="H17" s="26">
        <f t="shared" si="0"/>
        <v>540.37</v>
      </c>
      <c r="I17" s="26">
        <f t="shared" si="1"/>
        <v>13541.672199999999</v>
      </c>
      <c r="K17" s="140"/>
      <c r="O17" s="48"/>
    </row>
    <row r="18" spans="1:15" s="27" customFormat="1" ht="64.5" customHeight="1" x14ac:dyDescent="0.2">
      <c r="A18" s="25" t="str">
        <f>'MM CALC'!A17</f>
        <v>2.8</v>
      </c>
      <c r="B18" s="25" t="str">
        <f>'MM CALC'!B17</f>
        <v>SEINFRA</v>
      </c>
      <c r="C18" s="74" t="str">
        <f>'MM CALC'!C17</f>
        <v>ED-48298</v>
      </c>
      <c r="D18" s="68" t="str">
        <f>'MM CALC'!D17</f>
        <v>CORTE, DOBRA E MONTAGEM DE AÇO CA-50/60</v>
      </c>
      <c r="E18" s="41" t="str">
        <f>'MM CALC'!E17</f>
        <v>KG</v>
      </c>
      <c r="F18" s="41">
        <f>'MM CALC'!F17</f>
        <v>622.58000000000004</v>
      </c>
      <c r="G18" s="77">
        <v>13.42</v>
      </c>
      <c r="H18" s="26">
        <f t="shared" si="0"/>
        <v>16.57</v>
      </c>
      <c r="I18" s="26">
        <f t="shared" si="1"/>
        <v>10316.150600000001</v>
      </c>
      <c r="K18" s="140"/>
      <c r="O18" s="48"/>
    </row>
    <row r="19" spans="1:15" s="27" customFormat="1" ht="64.5" customHeight="1" x14ac:dyDescent="0.2">
      <c r="A19" s="25" t="str">
        <f>'MM CALC'!A18</f>
        <v>2.9</v>
      </c>
      <c r="B19" s="25" t="str">
        <f>'MM CALC'!B18</f>
        <v>SEINFRA</v>
      </c>
      <c r="C19" s="74" t="str">
        <f>'MM CALC'!C18</f>
        <v>ED-49810</v>
      </c>
      <c r="D19" s="68" t="str">
        <f>'MM CALC'!D18</f>
        <v>FORMA E DESFORMA DE TÁBUA E SARRAFO, REAPROVEITAMENTO (3X) (FUNDAÇÃO)</v>
      </c>
      <c r="E19" s="41" t="str">
        <f>'MM CALC'!E18</f>
        <v>m²</v>
      </c>
      <c r="F19" s="41">
        <f>'MM CALC'!F18</f>
        <v>52.11</v>
      </c>
      <c r="G19" s="77">
        <v>62.69</v>
      </c>
      <c r="H19" s="26">
        <f t="shared" si="0"/>
        <v>77.400000000000006</v>
      </c>
      <c r="I19" s="26">
        <f t="shared" si="1"/>
        <v>4033.3140000000003</v>
      </c>
      <c r="K19" s="140"/>
      <c r="O19" s="48"/>
    </row>
    <row r="20" spans="1:15" s="111" customFormat="1" ht="11.25" x14ac:dyDescent="0.2">
      <c r="A20" s="109">
        <f>'MM CALC'!A19</f>
        <v>3</v>
      </c>
      <c r="B20" s="109"/>
      <c r="C20" s="112"/>
      <c r="D20" s="164" t="str">
        <f>'MM CALC'!D19</f>
        <v>TERRAPLANAGEM E COMPACTAÇÃO</v>
      </c>
      <c r="E20" s="108"/>
      <c r="F20" s="108"/>
      <c r="G20" s="114"/>
      <c r="H20" s="114"/>
      <c r="I20" s="115">
        <f>SUM(I21:I22)</f>
        <v>3326.5523000000003</v>
      </c>
      <c r="K20" s="165"/>
      <c r="O20" s="116"/>
    </row>
    <row r="21" spans="1:15" s="27" customFormat="1" ht="22.5" x14ac:dyDescent="0.2">
      <c r="A21" s="25" t="str">
        <f>'MM CALC'!A20</f>
        <v>3.2</v>
      </c>
      <c r="B21" s="25" t="str">
        <f>'MM CALC'!B20</f>
        <v>SEINFRA</v>
      </c>
      <c r="C21" s="74" t="s">
        <v>63</v>
      </c>
      <c r="D21" s="68" t="str">
        <f>'MM CALC'!D20</f>
        <v>ENCASCALHAMENTO (EXECUÇÃO, INCLUINDO ESCAVAÇÃO, CARGA E DESCARGA, UMIDECIMENTO E ESPALHAMENTO DO MATERIAL)</v>
      </c>
      <c r="E21" s="41" t="str">
        <f>'MM CALC'!E20</f>
        <v>m³</v>
      </c>
      <c r="F21" s="41">
        <f>'MM CALC'!F20</f>
        <v>180.89</v>
      </c>
      <c r="G21" s="221">
        <v>8.9</v>
      </c>
      <c r="H21" s="26">
        <f t="shared" ref="H21" si="2">ROUND((G21*(1+$H$6)),2)</f>
        <v>10.99</v>
      </c>
      <c r="I21" s="26">
        <f>(F21*H21)</f>
        <v>1987.9811</v>
      </c>
      <c r="K21" s="140"/>
      <c r="O21" s="48"/>
    </row>
    <row r="22" spans="1:15" s="27" customFormat="1" ht="11.25" x14ac:dyDescent="0.2">
      <c r="A22" s="25">
        <f>'MM CALC'!A21</f>
        <v>0</v>
      </c>
      <c r="B22" s="25" t="str">
        <f>'MM CALC'!B21</f>
        <v>SEINFRA</v>
      </c>
      <c r="C22" s="74" t="str">
        <f>'MM CALC'!C21</f>
        <v>RO-41081</v>
      </c>
      <c r="D22" s="68" t="str">
        <f>'MM CALC'!D21</f>
        <v>REGULARIZAÇÃO DO SUB-LEITO (PROCTOR NORMAL)</v>
      </c>
      <c r="E22" s="41" t="str">
        <f>'MM CALC'!E21</f>
        <v>m²</v>
      </c>
      <c r="F22" s="41">
        <f>'MM CALC'!F21</f>
        <v>1205.92</v>
      </c>
      <c r="G22" s="221">
        <v>0.9</v>
      </c>
      <c r="H22" s="26">
        <f t="shared" ref="H22" si="3">ROUND((G22*(1+$H$6)),2)</f>
        <v>1.1100000000000001</v>
      </c>
      <c r="I22" s="26">
        <f>(F22*H22)</f>
        <v>1338.5712000000001</v>
      </c>
      <c r="K22" s="140"/>
      <c r="O22" s="48"/>
    </row>
    <row r="23" spans="1:15" s="111" customFormat="1" ht="11.25" x14ac:dyDescent="0.2">
      <c r="A23" s="109">
        <f>'MM CALC'!A22</f>
        <v>4</v>
      </c>
      <c r="B23" s="109"/>
      <c r="C23" s="112"/>
      <c r="D23" s="164" t="str">
        <f>'MM CALC'!D22</f>
        <v>CALÇAMENTO E DISPOSITVOS DE DRENAGEM</v>
      </c>
      <c r="E23" s="108"/>
      <c r="F23" s="108"/>
      <c r="G23" s="114"/>
      <c r="H23" s="114"/>
      <c r="I23" s="137">
        <f>SUM(I24:I26)</f>
        <v>100111.27680000001</v>
      </c>
      <c r="K23" s="165"/>
      <c r="O23" s="116"/>
    </row>
    <row r="24" spans="1:15" s="27" customFormat="1" ht="40.5" customHeight="1" x14ac:dyDescent="0.2">
      <c r="A24" s="25" t="str">
        <f>'MM CALC'!A23</f>
        <v>4.1</v>
      </c>
      <c r="B24" s="25" t="str">
        <f>'MM CALC'!B23</f>
        <v>SUDECAP</v>
      </c>
      <c r="C24" s="74" t="str">
        <f>'MM CALC'!C23</f>
        <v>18.71.01</v>
      </c>
      <c r="D24" s="68" t="str">
        <f>'MM CALC'!D23</f>
        <v>MEIO FIO EM CONCRETO PRE-MOLDADO FCK&gt;=20MPA, PADRÃO SUDECAP TIPO A, 30 X 14,2/12 (H X L1/L2), COMPRIMENTO 80 CM</v>
      </c>
      <c r="E24" s="41" t="str">
        <f>'MM CALC'!E23</f>
        <v>m</v>
      </c>
      <c r="F24" s="41">
        <f>'MM CALC'!F23</f>
        <v>477.3</v>
      </c>
      <c r="G24" s="135">
        <v>31.78</v>
      </c>
      <c r="H24" s="26">
        <f t="shared" ref="H24:H26" si="4">ROUND((G24*(1+$H$6)),2)</f>
        <v>39.24</v>
      </c>
      <c r="I24" s="26">
        <f>(F24*H24)</f>
        <v>18729.252</v>
      </c>
      <c r="K24" s="140"/>
      <c r="O24" s="48"/>
    </row>
    <row r="25" spans="1:15" s="27" customFormat="1" ht="41.25" customHeight="1" x14ac:dyDescent="0.2">
      <c r="A25" s="25" t="str">
        <f>'MM CALC'!A24</f>
        <v>4.3</v>
      </c>
      <c r="B25" s="25" t="str">
        <f>'MM CALC'!B24</f>
        <v>SUDECAP</v>
      </c>
      <c r="C25" s="74" t="str">
        <f>'MM CALC'!C24</f>
        <v>19.30.04</v>
      </c>
      <c r="D25" s="68" t="str">
        <f>'MM CALC'!D24</f>
        <v>SARJETA -  PADRÃO SUDECAP -TIPO A - (50X10)CM - DES-R01</v>
      </c>
      <c r="E25" s="41" t="str">
        <f>'MM CALC'!E24</f>
        <v>m</v>
      </c>
      <c r="F25" s="41">
        <f>'MM CALC'!F24</f>
        <v>477.3</v>
      </c>
      <c r="G25" s="135">
        <v>22.9</v>
      </c>
      <c r="H25" s="26">
        <f t="shared" si="4"/>
        <v>28.27</v>
      </c>
      <c r="I25" s="26">
        <f>(F25*H25)</f>
        <v>13493.271000000001</v>
      </c>
      <c r="K25" s="140"/>
      <c r="O25" s="48"/>
    </row>
    <row r="26" spans="1:15" s="27" customFormat="1" ht="52.5" customHeight="1" x14ac:dyDescent="0.2">
      <c r="A26" s="25" t="str">
        <f>'MM CALC'!A25</f>
        <v>4.5</v>
      </c>
      <c r="B26" s="25" t="str">
        <f>'MM CALC'!B25</f>
        <v>SEINFRA</v>
      </c>
      <c r="C26" s="74" t="str">
        <f>'MM CALC'!C25</f>
        <v>ED-24063</v>
      </c>
      <c r="D26" s="68" t="str">
        <f>'MM CALC'!D25</f>
        <v>EXECUÇÃO DE PAVIMENTO INTERTRAVADO EM BLOCO SEXTAVADO, ESPESSURA 6CM, FCK 35MPA, INCLUINDO FORNECIMENTO E TRANSPORTE DE TODOS OS MATERIAIS E COLCHÃO DE ASSENTAMENTO COM ESPESSURA 6CM</v>
      </c>
      <c r="E26" s="41" t="str">
        <f>'MM CALC'!E25</f>
        <v>m²</v>
      </c>
      <c r="F26" s="41">
        <f>'MM CALC'!F25</f>
        <v>964.74</v>
      </c>
      <c r="G26" s="135">
        <v>57</v>
      </c>
      <c r="H26" s="172">
        <f t="shared" si="4"/>
        <v>70.37</v>
      </c>
      <c r="I26" s="26">
        <f>(F26*H26)</f>
        <v>67888.753800000006</v>
      </c>
      <c r="K26" s="140"/>
      <c r="O26" s="48"/>
    </row>
    <row r="27" spans="1:15" s="27" customFormat="1" ht="11.25" x14ac:dyDescent="0.2">
      <c r="A27" s="86"/>
      <c r="B27" s="87"/>
      <c r="C27" s="88"/>
      <c r="D27" s="89"/>
      <c r="E27" s="90"/>
      <c r="F27" s="90"/>
      <c r="G27" s="91"/>
      <c r="H27" s="157" t="s">
        <v>7</v>
      </c>
      <c r="I27" s="137">
        <f>I9+I20+I23+I11</f>
        <v>145771.50830000002</v>
      </c>
      <c r="O27" s="48"/>
    </row>
    <row r="28" spans="1:15" x14ac:dyDescent="0.2">
      <c r="A28" s="19"/>
      <c r="B28" s="76"/>
      <c r="C28" s="34"/>
      <c r="D28" s="59"/>
      <c r="E28" s="59"/>
      <c r="F28" s="79"/>
      <c r="G28" s="60"/>
      <c r="H28" s="61"/>
      <c r="I28" s="62"/>
      <c r="K28" s="46"/>
      <c r="L28" s="124"/>
      <c r="M28" s="39"/>
      <c r="N28" s="39"/>
    </row>
    <row r="29" spans="1:15" x14ac:dyDescent="0.2">
      <c r="A29" s="19"/>
      <c r="B29" s="76"/>
      <c r="C29" s="34"/>
      <c r="D29" s="59"/>
      <c r="E29" s="59"/>
      <c r="F29" s="79"/>
      <c r="G29" s="60"/>
      <c r="H29" s="61"/>
      <c r="I29" s="62"/>
      <c r="K29" s="125"/>
      <c r="L29" s="126"/>
      <c r="M29" s="39"/>
      <c r="N29" s="39"/>
    </row>
    <row r="30" spans="1:15" x14ac:dyDescent="0.2">
      <c r="A30" s="19"/>
      <c r="B30" s="76"/>
      <c r="C30" s="34"/>
      <c r="D30" s="59"/>
      <c r="E30" s="59"/>
      <c r="F30" s="79"/>
      <c r="G30" s="60"/>
      <c r="H30" s="61"/>
      <c r="I30" s="62"/>
      <c r="K30" s="127"/>
      <c r="L30" s="126"/>
      <c r="M30" s="39"/>
      <c r="N30" s="39"/>
    </row>
    <row r="31" spans="1:15" x14ac:dyDescent="0.2">
      <c r="A31" s="19"/>
      <c r="B31" s="76"/>
      <c r="C31" s="34"/>
      <c r="D31" s="59"/>
      <c r="E31" s="59"/>
      <c r="F31" s="79"/>
      <c r="G31" s="60"/>
      <c r="H31" s="61"/>
      <c r="I31" s="62"/>
      <c r="K31" s="46"/>
      <c r="L31" s="126"/>
      <c r="M31" s="126"/>
      <c r="N31" s="39"/>
    </row>
    <row r="32" spans="1:15" x14ac:dyDescent="0.2">
      <c r="A32" s="19"/>
      <c r="B32" s="76"/>
      <c r="C32" s="34"/>
      <c r="D32" s="59"/>
      <c r="E32" s="59"/>
      <c r="F32" s="79"/>
      <c r="G32" s="60"/>
      <c r="H32" s="61"/>
      <c r="I32" s="62"/>
      <c r="K32" s="46"/>
      <c r="L32" s="126"/>
      <c r="M32" s="126"/>
      <c r="N32" s="39"/>
    </row>
    <row r="33" spans="1:15" x14ac:dyDescent="0.2">
      <c r="A33" s="19"/>
      <c r="B33" s="76"/>
      <c r="C33" s="34"/>
      <c r="D33" s="59"/>
      <c r="E33" s="59"/>
      <c r="F33" s="79"/>
      <c r="G33" s="60"/>
      <c r="H33" s="61"/>
      <c r="I33" s="62"/>
      <c r="K33" s="140"/>
      <c r="L33" s="27"/>
      <c r="M33" s="27"/>
    </row>
    <row r="34" spans="1:15" s="94" customFormat="1" ht="15.75" x14ac:dyDescent="0.2">
      <c r="A34" s="96"/>
      <c r="B34" s="82"/>
      <c r="D34" s="97" t="str">
        <f>'MM CALC'!D30</f>
        <v>__________________________________________</v>
      </c>
      <c r="E34" s="85"/>
      <c r="F34" s="97"/>
      <c r="G34" s="85" t="str">
        <f>'MM CALC'!G30</f>
        <v>__________________________________________</v>
      </c>
      <c r="H34" s="82"/>
      <c r="I34" s="98"/>
      <c r="K34" s="99"/>
      <c r="O34" s="100"/>
    </row>
    <row r="35" spans="1:15" s="94" customFormat="1" ht="15.75" x14ac:dyDescent="0.2">
      <c r="A35" s="96"/>
      <c r="B35" s="82"/>
      <c r="D35" s="192" t="str">
        <f>'MM CALC'!D31</f>
        <v>Jane kelly dos Santos Vieira</v>
      </c>
      <c r="E35" s="84"/>
      <c r="F35" s="97"/>
      <c r="G35" s="84" t="str">
        <f>'MM CALC'!G31</f>
        <v>Maria Gomes Motoso Rocha</v>
      </c>
      <c r="H35" s="193"/>
      <c r="I35" s="98"/>
      <c r="K35" s="99"/>
      <c r="O35" s="100"/>
    </row>
    <row r="36" spans="1:15" s="94" customFormat="1" ht="15.75" x14ac:dyDescent="0.2">
      <c r="A36" s="96"/>
      <c r="B36" s="82"/>
      <c r="D36" s="97" t="str">
        <f>'MM CALC'!D32</f>
        <v>Eng. Civil - CREA MG 194497/D</v>
      </c>
      <c r="E36" s="85"/>
      <c r="F36" s="97"/>
      <c r="G36" s="85" t="str">
        <f>'MM CALC'!G32</f>
        <v>Prefeita Municipal de José Gonçalves de Minas</v>
      </c>
      <c r="H36" s="82"/>
      <c r="I36" s="98"/>
      <c r="K36" s="99"/>
      <c r="O36" s="100"/>
    </row>
    <row r="37" spans="1:15" ht="0.75" customHeight="1" x14ac:dyDescent="0.2">
      <c r="A37" s="53"/>
      <c r="B37" s="76"/>
      <c r="C37" s="76"/>
      <c r="D37" s="10"/>
      <c r="E37" s="37"/>
      <c r="F37" s="38"/>
      <c r="H37" s="63"/>
      <c r="I37" s="62"/>
    </row>
    <row r="38" spans="1:15" hidden="1" x14ac:dyDescent="0.2">
      <c r="A38" s="17"/>
      <c r="B38" s="18"/>
      <c r="C38" s="35"/>
      <c r="D38" s="24"/>
      <c r="E38" s="64"/>
      <c r="F38" s="80"/>
      <c r="G38" s="65"/>
      <c r="H38" s="66"/>
      <c r="I38" s="67"/>
    </row>
    <row r="39" spans="1:15" x14ac:dyDescent="0.2">
      <c r="D39" s="72"/>
    </row>
    <row r="40" spans="1:15" x14ac:dyDescent="0.2">
      <c r="D40" s="194"/>
    </row>
  </sheetData>
  <autoFilter ref="A8:I27"/>
  <mergeCells count="7">
    <mergeCell ref="D1:G1"/>
    <mergeCell ref="I4:I6"/>
    <mergeCell ref="E4:F4"/>
    <mergeCell ref="E3:I3"/>
    <mergeCell ref="G4:H5"/>
    <mergeCell ref="A4:D4"/>
    <mergeCell ref="A5:D6"/>
  </mergeCells>
  <phoneticPr fontId="22" type="noConversion"/>
  <printOptions horizontalCentered="1"/>
  <pageMargins left="0.31496062992125984" right="0.31496062992125984" top="0.59055118110236227" bottom="0.59055118110236227" header="0.31496062992125984" footer="0.31496062992125984"/>
  <pageSetup paperSize="9" scale="65" fitToHeight="0" orientation="portrait" r:id="rId1"/>
  <headerFooter alignWithMargins="0">
    <oddFooter>&amp;C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showGridLines="0" tabSelected="1" view="pageBreakPreview" topLeftCell="A4" zoomScale="98" zoomScaleNormal="75" zoomScaleSheetLayoutView="98" workbookViewId="0">
      <selection activeCell="D9" sqref="D9"/>
    </sheetView>
  </sheetViews>
  <sheetFormatPr defaultColWidth="9.140625" defaultRowHeight="12.75" x14ac:dyDescent="0.2"/>
  <cols>
    <col min="1" max="1" width="7.5703125" style="11" customWidth="1"/>
    <col min="2" max="2" width="50.42578125" style="31" customWidth="1"/>
    <col min="3" max="3" width="20.140625" style="11" customWidth="1"/>
    <col min="4" max="4" width="17.42578125" style="11" customWidth="1"/>
    <col min="5" max="8" width="13.5703125" style="11" customWidth="1"/>
    <col min="9" max="9" width="20.7109375" style="11" customWidth="1"/>
    <col min="10" max="10" width="9.140625" style="11"/>
    <col min="11" max="11" width="11" style="11" bestFit="1" customWidth="1"/>
    <col min="12" max="16384" width="9.140625" style="11"/>
  </cols>
  <sheetData>
    <row r="1" spans="1:11" s="10" customFormat="1" ht="69.95" customHeight="1" x14ac:dyDescent="0.2">
      <c r="A1" s="174"/>
      <c r="B1" s="175"/>
      <c r="C1" s="255" t="s">
        <v>103</v>
      </c>
      <c r="D1" s="256"/>
      <c r="E1" s="256"/>
      <c r="F1" s="256"/>
      <c r="G1" s="256"/>
      <c r="H1" s="177"/>
      <c r="I1" s="178"/>
    </row>
    <row r="2" spans="1:11" s="10" customFormat="1" ht="3" customHeight="1" x14ac:dyDescent="0.2">
      <c r="A2" s="174"/>
      <c r="B2" s="175"/>
      <c r="C2" s="176"/>
      <c r="D2" s="176"/>
      <c r="E2" s="176"/>
      <c r="F2" s="176"/>
      <c r="G2" s="176"/>
      <c r="H2" s="176"/>
      <c r="I2" s="22"/>
    </row>
    <row r="3" spans="1:11" s="10" customFormat="1" ht="3" customHeight="1" x14ac:dyDescent="0.2">
      <c r="A3" s="179"/>
      <c r="B3" s="180"/>
      <c r="C3" s="149"/>
      <c r="D3" s="149"/>
      <c r="E3" s="149"/>
      <c r="F3" s="149"/>
      <c r="G3" s="149"/>
      <c r="H3" s="149"/>
      <c r="I3" s="181"/>
      <c r="J3" s="14"/>
    </row>
    <row r="4" spans="1:11" s="10" customFormat="1" ht="15" customHeight="1" x14ac:dyDescent="0.2">
      <c r="A4" s="158" t="str">
        <f>'PLAN ORÇ'!A2</f>
        <v>PREFEITURA MUNICIPAL DE JOSÉ GONÇALVES DE MINAS</v>
      </c>
      <c r="B4" s="160"/>
      <c r="C4" s="182" t="s">
        <v>9</v>
      </c>
      <c r="D4" s="183">
        <f>'PLAN ORÇ'!I27</f>
        <v>145771.50830000002</v>
      </c>
      <c r="E4" s="184"/>
      <c r="F4" s="184"/>
      <c r="G4" s="184"/>
      <c r="H4" s="179" t="str">
        <f>'MM CALC'!E3</f>
        <v>DATA: 12/01/2023</v>
      </c>
      <c r="I4" s="185"/>
    </row>
    <row r="5" spans="1:11" s="10" customFormat="1" ht="15" customHeight="1" x14ac:dyDescent="0.2">
      <c r="A5" s="179" t="str">
        <f>'MM CALC'!A4</f>
        <v>OBRA: PAVIMENTAÇÃO EM BLOQUETES E MANILHAMENTO</v>
      </c>
      <c r="B5" s="180"/>
      <c r="C5" s="186"/>
      <c r="D5" s="184"/>
      <c r="E5" s="184"/>
      <c r="F5" s="184"/>
      <c r="G5" s="184"/>
      <c r="H5" s="186"/>
      <c r="I5" s="181"/>
    </row>
    <row r="6" spans="1:11" s="10" customFormat="1" ht="15" customHeight="1" x14ac:dyDescent="0.2">
      <c r="A6" s="179" t="str">
        <f>'MM CALC'!A5</f>
        <v>LOCAL: RUA 15 DE NOVEMBRO, RUA DA QUADRA E RUA ABRIL CABRAL- COMUNIDADE DE SANTA RITA - JOSÉ GONÇALVES DE MINAS</v>
      </c>
      <c r="B6" s="180"/>
      <c r="C6" s="149"/>
      <c r="D6" s="149"/>
      <c r="E6" s="149"/>
      <c r="F6" s="149"/>
      <c r="G6" s="149"/>
      <c r="H6" s="149"/>
      <c r="I6" s="181"/>
    </row>
    <row r="7" spans="1:11" s="10" customFormat="1" ht="15" customHeight="1" x14ac:dyDescent="0.2">
      <c r="A7" s="259" t="s">
        <v>0</v>
      </c>
      <c r="B7" s="261" t="s">
        <v>1</v>
      </c>
      <c r="C7" s="259" t="s">
        <v>19</v>
      </c>
      <c r="D7" s="259" t="s">
        <v>15</v>
      </c>
      <c r="E7" s="259" t="s">
        <v>16</v>
      </c>
      <c r="F7" s="259" t="s">
        <v>17</v>
      </c>
      <c r="G7" s="259" t="s">
        <v>25</v>
      </c>
      <c r="H7" s="259" t="s">
        <v>26</v>
      </c>
      <c r="I7" s="259" t="s">
        <v>7</v>
      </c>
    </row>
    <row r="8" spans="1:11" ht="15" customHeight="1" x14ac:dyDescent="0.2">
      <c r="A8" s="260"/>
      <c r="B8" s="262"/>
      <c r="C8" s="260"/>
      <c r="D8" s="260"/>
      <c r="E8" s="260"/>
      <c r="F8" s="260"/>
      <c r="G8" s="260"/>
      <c r="H8" s="260"/>
      <c r="I8" s="260"/>
    </row>
    <row r="9" spans="1:11" ht="15" customHeight="1" x14ac:dyDescent="0.2">
      <c r="A9" s="254">
        <f>'PLAN ORÇ'!A9</f>
        <v>1</v>
      </c>
      <c r="B9" s="252" t="str">
        <f>'PLAN ORÇ'!D9</f>
        <v>INSTALAÇÕES INICIAIS</v>
      </c>
      <c r="C9" s="21">
        <f>C10/$C$18</f>
        <v>6.8924991702236501E-3</v>
      </c>
      <c r="D9" s="21">
        <v>1</v>
      </c>
      <c r="E9" s="21"/>
      <c r="F9" s="21"/>
      <c r="G9" s="21"/>
      <c r="H9" s="21"/>
      <c r="I9" s="21">
        <f>SUM(D9:H9)</f>
        <v>1</v>
      </c>
    </row>
    <row r="10" spans="1:11" ht="15" customHeight="1" x14ac:dyDescent="0.2">
      <c r="A10" s="254"/>
      <c r="B10" s="253"/>
      <c r="C10" s="20">
        <f>'PLAN ORÇ'!I9</f>
        <v>1004.73</v>
      </c>
      <c r="D10" s="20">
        <f>D9*$C$10</f>
        <v>1004.73</v>
      </c>
      <c r="E10" s="20"/>
      <c r="F10" s="20"/>
      <c r="G10" s="20"/>
      <c r="H10" s="20"/>
      <c r="I10" s="20">
        <f>ROUND(SUM(D10:H10),2)</f>
        <v>1004.73</v>
      </c>
      <c r="K10" s="23"/>
    </row>
    <row r="11" spans="1:11" ht="15" customHeight="1" x14ac:dyDescent="0.2">
      <c r="A11" s="254">
        <f>'PLAN ORÇ'!A11</f>
        <v>2</v>
      </c>
      <c r="B11" s="252" t="str">
        <f>'PLAN ORÇ'!D11</f>
        <v>MANILHAMENTO E ENCABEÇAMENTO</v>
      </c>
      <c r="C11" s="21">
        <f>C12/$C$18</f>
        <v>0.28351870459448347</v>
      </c>
      <c r="D11" s="21">
        <v>0.75</v>
      </c>
      <c r="E11" s="21">
        <v>0.25</v>
      </c>
      <c r="F11" s="21"/>
      <c r="G11" s="21"/>
      <c r="H11" s="21"/>
      <c r="I11" s="21">
        <f>SUM(D11:H11)</f>
        <v>1</v>
      </c>
      <c r="K11" s="23"/>
    </row>
    <row r="12" spans="1:11" ht="15" customHeight="1" x14ac:dyDescent="0.2">
      <c r="A12" s="254"/>
      <c r="B12" s="253"/>
      <c r="C12" s="20">
        <f>'PLAN ORÇ'!I11</f>
        <v>41328.949200000003</v>
      </c>
      <c r="D12" s="20">
        <f>D11*$C$12</f>
        <v>30996.711900000002</v>
      </c>
      <c r="E12" s="20">
        <f>E11*$C$12</f>
        <v>10332.237300000001</v>
      </c>
      <c r="F12" s="20"/>
      <c r="G12" s="20"/>
      <c r="H12" s="20"/>
      <c r="I12" s="20">
        <f>ROUND(SUM(D12:H12),2)</f>
        <v>41328.949999999997</v>
      </c>
      <c r="K12" s="23"/>
    </row>
    <row r="13" spans="1:11" ht="15" customHeight="1" x14ac:dyDescent="0.2">
      <c r="A13" s="254">
        <f>'PLAN ORÇ'!A20</f>
        <v>3</v>
      </c>
      <c r="B13" s="252" t="str">
        <f>'PLAN ORÇ'!D20</f>
        <v>TERRAPLANAGEM E COMPACTAÇÃO</v>
      </c>
      <c r="C13" s="21">
        <f>C14/$C$18</f>
        <v>2.2820318859251319E-2</v>
      </c>
      <c r="D13" s="21">
        <v>0.5</v>
      </c>
      <c r="E13" s="21">
        <v>0.5</v>
      </c>
      <c r="F13" s="21"/>
      <c r="G13" s="21"/>
      <c r="H13" s="21"/>
      <c r="I13" s="21">
        <f>SUM(D13:H13)</f>
        <v>1</v>
      </c>
    </row>
    <row r="14" spans="1:11" ht="15" customHeight="1" x14ac:dyDescent="0.2">
      <c r="A14" s="254"/>
      <c r="B14" s="253"/>
      <c r="C14" s="20">
        <f>'PLAN ORÇ'!I20</f>
        <v>3326.5523000000003</v>
      </c>
      <c r="D14" s="20">
        <f>D13*$C$14</f>
        <v>1663.2761500000001</v>
      </c>
      <c r="E14" s="20">
        <f>E13*$C$14</f>
        <v>1663.2761500000001</v>
      </c>
      <c r="F14" s="20"/>
      <c r="G14" s="20"/>
      <c r="H14" s="20"/>
      <c r="I14" s="20">
        <f>ROUND(SUM(D14:H14),2)</f>
        <v>3326.55</v>
      </c>
      <c r="K14" s="23"/>
    </row>
    <row r="15" spans="1:11" ht="15" customHeight="1" x14ac:dyDescent="0.2">
      <c r="A15" s="254">
        <f>'PLAN ORÇ'!A23</f>
        <v>4</v>
      </c>
      <c r="B15" s="252" t="str">
        <f>'PLAN ORÇ'!D23</f>
        <v>CALÇAMENTO E DISPOSITVOS DE DRENAGEM</v>
      </c>
      <c r="C15" s="21">
        <f>C16/$C$18</f>
        <v>0.68676847737604152</v>
      </c>
      <c r="D15" s="21">
        <v>0.25</v>
      </c>
      <c r="E15" s="21">
        <v>0.25</v>
      </c>
      <c r="F15" s="21">
        <v>0.25</v>
      </c>
      <c r="G15" s="21">
        <v>0.25</v>
      </c>
      <c r="H15" s="21"/>
      <c r="I15" s="21">
        <f>SUM(D15:H15)</f>
        <v>1</v>
      </c>
      <c r="K15" s="141"/>
    </row>
    <row r="16" spans="1:11" ht="15" customHeight="1" x14ac:dyDescent="0.2">
      <c r="A16" s="254"/>
      <c r="B16" s="253"/>
      <c r="C16" s="20">
        <f>'PLAN ORÇ'!I23</f>
        <v>100111.27680000001</v>
      </c>
      <c r="D16" s="20">
        <f>D15*$C$16</f>
        <v>25027.819200000002</v>
      </c>
      <c r="E16" s="20">
        <f>E15*$C$16</f>
        <v>25027.819200000002</v>
      </c>
      <c r="F16" s="20">
        <f>F15*$C$16</f>
        <v>25027.819200000002</v>
      </c>
      <c r="G16" s="20">
        <f>G15*$C$16</f>
        <v>25027.819200000002</v>
      </c>
      <c r="H16" s="20"/>
      <c r="I16" s="20">
        <f>ROUND(SUM(D16:H16),2)</f>
        <v>100111.28</v>
      </c>
      <c r="K16" s="23"/>
    </row>
    <row r="17" spans="1:11" ht="15" customHeight="1" x14ac:dyDescent="0.2">
      <c r="A17" s="257" t="s">
        <v>7</v>
      </c>
      <c r="B17" s="257"/>
      <c r="C17" s="121">
        <f>C9+C13+C15</f>
        <v>0.71648129540551653</v>
      </c>
      <c r="D17" s="45">
        <f t="shared" ref="D17:G17" si="0">D18/$C$18</f>
        <v>0.40263380638972235</v>
      </c>
      <c r="E17" s="45">
        <f>E18/$C$18</f>
        <v>0.25398195492225689</v>
      </c>
      <c r="F17" s="45">
        <f t="shared" si="0"/>
        <v>0.17169211934401038</v>
      </c>
      <c r="G17" s="45">
        <f t="shared" si="0"/>
        <v>0.17169211934401038</v>
      </c>
      <c r="H17" s="45"/>
      <c r="I17" s="187">
        <f>SUM(D17:H17)</f>
        <v>1</v>
      </c>
    </row>
    <row r="18" spans="1:11" ht="15" customHeight="1" x14ac:dyDescent="0.2">
      <c r="A18" s="258"/>
      <c r="B18" s="258"/>
      <c r="C18" s="92">
        <f>C10+C14+C16+C12</f>
        <v>145771.50830000002</v>
      </c>
      <c r="D18" s="92">
        <f>D10+D12+D14+D16</f>
        <v>58692.537250000008</v>
      </c>
      <c r="E18" s="92">
        <f>E10+E12+E14+E16</f>
        <v>37023.332650000004</v>
      </c>
      <c r="F18" s="92">
        <f>F10+F14+F16</f>
        <v>25027.819200000002</v>
      </c>
      <c r="G18" s="92">
        <f>G10+G14+G16</f>
        <v>25027.819200000002</v>
      </c>
      <c r="H18" s="92"/>
      <c r="I18" s="136">
        <f>SUM(D18:H18)</f>
        <v>145771.50830000002</v>
      </c>
    </row>
    <row r="19" spans="1:11" x14ac:dyDescent="0.2">
      <c r="A19" s="53"/>
      <c r="B19" s="30"/>
      <c r="C19" s="54"/>
      <c r="D19" s="54"/>
      <c r="E19" s="54"/>
      <c r="F19" s="54"/>
      <c r="G19" s="54"/>
      <c r="H19" s="54"/>
      <c r="I19" s="56"/>
    </row>
    <row r="20" spans="1:11" x14ac:dyDescent="0.2">
      <c r="A20" s="53"/>
      <c r="B20" s="30"/>
      <c r="C20" s="54"/>
      <c r="D20" s="54"/>
      <c r="E20" s="54"/>
      <c r="F20" s="54"/>
      <c r="G20" s="54"/>
      <c r="H20" s="54"/>
      <c r="I20" s="56"/>
    </row>
    <row r="21" spans="1:11" x14ac:dyDescent="0.2">
      <c r="A21" s="53"/>
      <c r="B21" s="30"/>
      <c r="C21" s="54"/>
      <c r="D21" s="54"/>
      <c r="E21" s="54"/>
      <c r="F21" s="54"/>
      <c r="G21" s="54"/>
      <c r="H21" s="54"/>
      <c r="I21" s="56"/>
    </row>
    <row r="22" spans="1:11" x14ac:dyDescent="0.2">
      <c r="A22" s="53"/>
      <c r="B22" s="30"/>
      <c r="C22" s="54"/>
      <c r="D22" s="54"/>
      <c r="E22" s="54"/>
      <c r="F22" s="54"/>
      <c r="G22" s="54"/>
      <c r="H22" s="54"/>
      <c r="I22" s="56"/>
    </row>
    <row r="23" spans="1:11" x14ac:dyDescent="0.2">
      <c r="A23" s="53"/>
      <c r="B23" s="30"/>
      <c r="C23" s="54"/>
      <c r="D23" s="54"/>
      <c r="E23" s="54"/>
      <c r="F23" s="54"/>
      <c r="G23" s="54"/>
      <c r="H23" s="54"/>
      <c r="I23" s="56"/>
    </row>
    <row r="24" spans="1:11" x14ac:dyDescent="0.2">
      <c r="A24" s="53"/>
      <c r="B24" s="30"/>
      <c r="C24" s="54"/>
      <c r="D24" s="54"/>
      <c r="E24" s="54"/>
      <c r="F24" s="54"/>
      <c r="G24" s="54"/>
      <c r="H24" s="54"/>
      <c r="I24" s="56"/>
    </row>
    <row r="25" spans="1:11" x14ac:dyDescent="0.2">
      <c r="A25" s="53"/>
      <c r="B25" s="30"/>
      <c r="C25" s="54"/>
      <c r="D25" s="54"/>
      <c r="E25" s="54"/>
      <c r="F25" s="54"/>
      <c r="G25" s="54"/>
      <c r="H25" s="54"/>
      <c r="I25" s="56"/>
    </row>
    <row r="26" spans="1:11" x14ac:dyDescent="0.2">
      <c r="A26" s="53"/>
      <c r="B26" s="30"/>
      <c r="C26" s="54"/>
      <c r="D26" s="54"/>
      <c r="E26" s="54"/>
      <c r="F26" s="54"/>
      <c r="G26" s="54"/>
      <c r="H26" s="54"/>
      <c r="I26" s="56"/>
    </row>
    <row r="27" spans="1:11" s="94" customFormat="1" ht="15.75" x14ac:dyDescent="0.25">
      <c r="A27" s="101"/>
      <c r="B27" s="82" t="str">
        <f>'MM CALC'!D30</f>
        <v>__________________________________________</v>
      </c>
      <c r="C27" s="95"/>
      <c r="D27" s="95"/>
      <c r="E27" s="95"/>
      <c r="F27" s="85"/>
      <c r="G27" s="85" t="str">
        <f>'MM CALC'!G30</f>
        <v>__________________________________________</v>
      </c>
      <c r="H27" s="81"/>
      <c r="I27" s="102"/>
      <c r="K27" s="99"/>
    </row>
    <row r="28" spans="1:11" s="106" customFormat="1" ht="15.75" x14ac:dyDescent="0.2">
      <c r="A28" s="103"/>
      <c r="B28" s="83" t="str">
        <f>'MM CALC'!D31</f>
        <v>Jane kelly dos Santos Vieira</v>
      </c>
      <c r="C28" s="104"/>
      <c r="D28" s="104"/>
      <c r="E28" s="104"/>
      <c r="F28" s="84"/>
      <c r="G28" s="84" t="str">
        <f>'MM CALC'!G31</f>
        <v>Maria Gomes Motoso Rocha</v>
      </c>
      <c r="H28" s="83"/>
      <c r="I28" s="105"/>
    </row>
    <row r="29" spans="1:11" s="94" customFormat="1" ht="15.75" x14ac:dyDescent="0.2">
      <c r="A29" s="101"/>
      <c r="B29" s="82" t="str">
        <f>'MM CALC'!D32</f>
        <v>Eng. Civil - CREA MG 194497/D</v>
      </c>
      <c r="C29" s="95"/>
      <c r="D29" s="95"/>
      <c r="E29" s="95"/>
      <c r="F29" s="85"/>
      <c r="G29" s="85" t="str">
        <f>'MM CALC'!G32</f>
        <v>Prefeita Municipal de José Gonçalves de Minas</v>
      </c>
      <c r="H29" s="82"/>
      <c r="I29" s="102"/>
    </row>
    <row r="30" spans="1:11" s="94" customFormat="1" ht="15.75" x14ac:dyDescent="0.2">
      <c r="A30" s="101"/>
      <c r="B30" s="82"/>
      <c r="C30" s="95"/>
      <c r="D30" s="95"/>
      <c r="E30" s="95"/>
      <c r="F30" s="85"/>
      <c r="G30" s="85"/>
      <c r="H30" s="82"/>
      <c r="I30" s="102"/>
    </row>
    <row r="31" spans="1:11" s="94" customFormat="1" ht="15.75" x14ac:dyDescent="0.2">
      <c r="A31" s="101"/>
      <c r="B31" s="82"/>
      <c r="C31" s="95"/>
      <c r="D31" s="95"/>
      <c r="E31" s="95"/>
      <c r="F31" s="85"/>
      <c r="G31" s="85"/>
      <c r="H31" s="82"/>
      <c r="I31" s="102"/>
    </row>
    <row r="32" spans="1:11" x14ac:dyDescent="0.2">
      <c r="A32" s="57"/>
      <c r="B32" s="30"/>
      <c r="C32" s="10"/>
      <c r="D32" s="10"/>
      <c r="E32" s="10"/>
      <c r="F32" s="10"/>
      <c r="G32" s="10"/>
      <c r="H32" s="10"/>
      <c r="I32" s="58"/>
    </row>
    <row r="33" spans="1:11" x14ac:dyDescent="0.2">
      <c r="A33" s="188"/>
      <c r="B33" s="189"/>
      <c r="C33" s="190"/>
      <c r="D33" s="190"/>
      <c r="E33" s="190"/>
      <c r="F33" s="190"/>
      <c r="G33" s="190"/>
      <c r="H33" s="190"/>
      <c r="I33" s="191"/>
      <c r="K33" s="23"/>
    </row>
    <row r="34" spans="1:11" x14ac:dyDescent="0.2">
      <c r="K34" s="23"/>
    </row>
  </sheetData>
  <mergeCells count="19">
    <mergeCell ref="H7:H8"/>
    <mergeCell ref="I7:I8"/>
    <mergeCell ref="E7:E8"/>
    <mergeCell ref="G7:G8"/>
    <mergeCell ref="F7:F8"/>
    <mergeCell ref="B13:B14"/>
    <mergeCell ref="A15:A16"/>
    <mergeCell ref="B15:B16"/>
    <mergeCell ref="C1:G1"/>
    <mergeCell ref="A17:B18"/>
    <mergeCell ref="A13:A14"/>
    <mergeCell ref="A9:A10"/>
    <mergeCell ref="B9:B10"/>
    <mergeCell ref="C7:C8"/>
    <mergeCell ref="B7:B8"/>
    <mergeCell ref="A7:A8"/>
    <mergeCell ref="D7:D8"/>
    <mergeCell ref="A11:A12"/>
    <mergeCell ref="B11:B12"/>
  </mergeCells>
  <phoneticPr fontId="34" type="noConversion"/>
  <printOptions horizontalCentered="1"/>
  <pageMargins left="0.59055118110236227" right="0.39370078740157483" top="0.78740157480314965" bottom="0.59055118110236227" header="0.31496062992125984" footer="0.31496062992125984"/>
  <pageSetup paperSize="9" scale="75" orientation="landscape" horizontalDpi="4294967292" verticalDpi="1200" r:id="rId1"/>
  <headerFooter>
    <oddFooter>&amp;CPágina &amp;P de &amp;N</oddFooter>
  </headerFooter>
  <ignoredErrors>
    <ignoredError sqref="E10 C10 C13:C16 I10 I13:I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view="pageBreakPreview" zoomScale="110" zoomScaleNormal="75" zoomScaleSheetLayoutView="110" workbookViewId="0">
      <pane ySplit="7" topLeftCell="A24" activePane="bottomLeft" state="frozen"/>
      <selection activeCell="C1" sqref="C1"/>
      <selection pane="bottomLeft" activeCell="F26" sqref="F26"/>
    </sheetView>
  </sheetViews>
  <sheetFormatPr defaultColWidth="9.140625" defaultRowHeight="12.75" x14ac:dyDescent="0.2"/>
  <cols>
    <col min="1" max="1" width="6.42578125" style="29" customWidth="1"/>
    <col min="2" max="2" width="13.42578125" style="28" bestFit="1" customWidth="1"/>
    <col min="3" max="3" width="13.28515625" style="28" customWidth="1"/>
    <col min="4" max="4" width="56.5703125" style="12" customWidth="1"/>
    <col min="5" max="5" width="10.42578125" style="28" customWidth="1"/>
    <col min="6" max="6" width="21.28515625" style="219" customWidth="1"/>
    <col min="7" max="7" width="64.140625" style="220" customWidth="1"/>
    <col min="8" max="16384" width="9.140625" style="15"/>
  </cols>
  <sheetData>
    <row r="1" spans="1:7" s="11" customFormat="1" ht="46.5" customHeight="1" x14ac:dyDescent="0.2">
      <c r="A1" s="29"/>
      <c r="B1" s="28"/>
      <c r="C1" s="263" t="s">
        <v>21</v>
      </c>
      <c r="D1" s="263"/>
      <c r="E1" s="263"/>
      <c r="F1" s="263"/>
      <c r="G1" s="263"/>
    </row>
    <row r="2" spans="1:7" s="11" customFormat="1" ht="24" customHeight="1" x14ac:dyDescent="0.2">
      <c r="A2" s="29"/>
      <c r="B2" s="28"/>
      <c r="C2" s="264"/>
      <c r="D2" s="264"/>
      <c r="E2" s="264"/>
      <c r="F2" s="264"/>
      <c r="G2" s="264"/>
    </row>
    <row r="3" spans="1:7" s="11" customFormat="1" x14ac:dyDescent="0.2">
      <c r="A3" s="148" t="s">
        <v>40</v>
      </c>
      <c r="B3" s="149"/>
      <c r="C3" s="161"/>
      <c r="D3" s="150"/>
      <c r="E3" s="173" t="s">
        <v>92</v>
      </c>
      <c r="F3" s="199"/>
      <c r="G3" s="200"/>
    </row>
    <row r="4" spans="1:7" s="11" customFormat="1" x14ac:dyDescent="0.2">
      <c r="A4" s="148" t="s">
        <v>91</v>
      </c>
      <c r="B4" s="149"/>
      <c r="C4" s="161"/>
      <c r="D4" s="147"/>
      <c r="E4" s="149"/>
      <c r="F4" s="199"/>
      <c r="G4" s="200"/>
    </row>
    <row r="5" spans="1:7" s="11" customFormat="1" x14ac:dyDescent="0.2">
      <c r="A5" s="148" t="s">
        <v>124</v>
      </c>
      <c r="B5" s="149"/>
      <c r="C5" s="161"/>
      <c r="D5" s="147"/>
      <c r="E5" s="149"/>
      <c r="F5" s="199"/>
      <c r="G5" s="200"/>
    </row>
    <row r="6" spans="1:7" s="11" customFormat="1" x14ac:dyDescent="0.2">
      <c r="A6" s="151"/>
      <c r="B6" s="149"/>
      <c r="C6" s="161"/>
      <c r="D6" s="147"/>
      <c r="E6" s="149"/>
      <c r="F6" s="199"/>
      <c r="G6" s="200"/>
    </row>
    <row r="7" spans="1:7" s="3" customFormat="1" x14ac:dyDescent="0.2">
      <c r="A7" s="142" t="s">
        <v>0</v>
      </c>
      <c r="B7" s="143" t="s">
        <v>8</v>
      </c>
      <c r="C7" s="143" t="s">
        <v>2</v>
      </c>
      <c r="D7" s="132" t="s">
        <v>1</v>
      </c>
      <c r="E7" s="143" t="s">
        <v>23</v>
      </c>
      <c r="F7" s="201" t="s">
        <v>6</v>
      </c>
      <c r="G7" s="202" t="s">
        <v>14</v>
      </c>
    </row>
    <row r="8" spans="1:7" s="107" customFormat="1" x14ac:dyDescent="0.2">
      <c r="A8" s="132">
        <v>1</v>
      </c>
      <c r="B8" s="132"/>
      <c r="C8" s="132"/>
      <c r="D8" s="133" t="s">
        <v>29</v>
      </c>
      <c r="E8" s="132"/>
      <c r="F8" s="203"/>
      <c r="G8" s="204"/>
    </row>
    <row r="9" spans="1:7" ht="76.5" x14ac:dyDescent="0.2">
      <c r="A9" s="138" t="s">
        <v>22</v>
      </c>
      <c r="B9" s="138" t="s">
        <v>24</v>
      </c>
      <c r="C9" s="138" t="s">
        <v>41</v>
      </c>
      <c r="D9" s="144" t="s">
        <v>119</v>
      </c>
      <c r="E9" s="145" t="s">
        <v>28</v>
      </c>
      <c r="F9" s="195">
        <v>3.13</v>
      </c>
      <c r="G9" s="198" t="s">
        <v>65</v>
      </c>
    </row>
    <row r="10" spans="1:7" x14ac:dyDescent="0.2">
      <c r="A10" s="132">
        <v>2</v>
      </c>
      <c r="B10" s="132"/>
      <c r="C10" s="132"/>
      <c r="D10" s="158" t="s">
        <v>66</v>
      </c>
      <c r="E10" s="134"/>
      <c r="F10" s="205"/>
      <c r="G10" s="206"/>
    </row>
    <row r="11" spans="1:7" ht="25.5" x14ac:dyDescent="0.2">
      <c r="A11" s="138" t="s">
        <v>52</v>
      </c>
      <c r="B11" s="163" t="s">
        <v>24</v>
      </c>
      <c r="C11" s="163" t="s">
        <v>68</v>
      </c>
      <c r="D11" s="166" t="s">
        <v>67</v>
      </c>
      <c r="E11" s="162" t="s">
        <v>30</v>
      </c>
      <c r="F11" s="195">
        <v>30.53</v>
      </c>
      <c r="G11" s="196" t="s">
        <v>93</v>
      </c>
    </row>
    <row r="12" spans="1:7" ht="39.75" customHeight="1" x14ac:dyDescent="0.2">
      <c r="A12" s="138" t="s">
        <v>54</v>
      </c>
      <c r="B12" s="163" t="s">
        <v>24</v>
      </c>
      <c r="C12" s="163" t="s">
        <v>87</v>
      </c>
      <c r="D12" s="166" t="s">
        <v>86</v>
      </c>
      <c r="E12" s="162" t="s">
        <v>30</v>
      </c>
      <c r="F12" s="195">
        <v>60.5</v>
      </c>
      <c r="G12" s="196" t="s">
        <v>90</v>
      </c>
    </row>
    <row r="13" spans="1:7" ht="42.75" customHeight="1" x14ac:dyDescent="0.2">
      <c r="A13" s="138" t="s">
        <v>77</v>
      </c>
      <c r="B13" s="163" t="s">
        <v>24</v>
      </c>
      <c r="C13" s="163" t="s">
        <v>70</v>
      </c>
      <c r="D13" s="166" t="s">
        <v>69</v>
      </c>
      <c r="E13" s="162" t="s">
        <v>30</v>
      </c>
      <c r="F13" s="195">
        <v>6.05</v>
      </c>
      <c r="G13" s="196" t="s">
        <v>94</v>
      </c>
    </row>
    <row r="14" spans="1:7" ht="67.5" customHeight="1" x14ac:dyDescent="0.2">
      <c r="A14" s="138" t="s">
        <v>78</v>
      </c>
      <c r="B14" s="138" t="s">
        <v>24</v>
      </c>
      <c r="C14" s="138" t="s">
        <v>85</v>
      </c>
      <c r="D14" s="144" t="s">
        <v>84</v>
      </c>
      <c r="E14" s="162" t="s">
        <v>30</v>
      </c>
      <c r="F14" s="195">
        <v>4.25</v>
      </c>
      <c r="G14" s="196" t="s">
        <v>99</v>
      </c>
    </row>
    <row r="15" spans="1:7" ht="38.25" x14ac:dyDescent="0.2">
      <c r="A15" s="138" t="s">
        <v>79</v>
      </c>
      <c r="B15" s="138" t="s">
        <v>24</v>
      </c>
      <c r="C15" s="138" t="s">
        <v>72</v>
      </c>
      <c r="D15" s="144" t="s">
        <v>71</v>
      </c>
      <c r="E15" s="162" t="s">
        <v>27</v>
      </c>
      <c r="F15" s="195">
        <v>13</v>
      </c>
      <c r="G15" s="198" t="s">
        <v>95</v>
      </c>
    </row>
    <row r="16" spans="1:7" ht="51" x14ac:dyDescent="0.2">
      <c r="A16" s="138" t="s">
        <v>80</v>
      </c>
      <c r="B16" s="138" t="s">
        <v>24</v>
      </c>
      <c r="C16" s="138" t="s">
        <v>83</v>
      </c>
      <c r="D16" s="144" t="s">
        <v>82</v>
      </c>
      <c r="E16" s="162" t="s">
        <v>30</v>
      </c>
      <c r="F16" s="195">
        <v>25.06</v>
      </c>
      <c r="G16" s="198" t="s">
        <v>96</v>
      </c>
    </row>
    <row r="17" spans="1:7" ht="273.75" customHeight="1" x14ac:dyDescent="0.2">
      <c r="A17" s="138" t="s">
        <v>88</v>
      </c>
      <c r="B17" s="138" t="s">
        <v>24</v>
      </c>
      <c r="C17" s="138" t="s">
        <v>74</v>
      </c>
      <c r="D17" s="144" t="s">
        <v>73</v>
      </c>
      <c r="E17" s="162" t="s">
        <v>81</v>
      </c>
      <c r="F17" s="195">
        <v>622.58000000000004</v>
      </c>
      <c r="G17" s="198" t="s">
        <v>97</v>
      </c>
    </row>
    <row r="18" spans="1:7" ht="33" customHeight="1" x14ac:dyDescent="0.2">
      <c r="A18" s="138" t="s">
        <v>89</v>
      </c>
      <c r="B18" s="138" t="s">
        <v>24</v>
      </c>
      <c r="C18" s="138" t="s">
        <v>76</v>
      </c>
      <c r="D18" s="144" t="s">
        <v>75</v>
      </c>
      <c r="E18" s="145" t="s">
        <v>50</v>
      </c>
      <c r="F18" s="195">
        <v>52.11</v>
      </c>
      <c r="G18" s="198" t="s">
        <v>98</v>
      </c>
    </row>
    <row r="19" spans="1:7" s="107" customFormat="1" x14ac:dyDescent="0.2">
      <c r="A19" s="132">
        <v>3</v>
      </c>
      <c r="B19" s="132"/>
      <c r="C19" s="132"/>
      <c r="D19" s="158" t="s">
        <v>37</v>
      </c>
      <c r="E19" s="134"/>
      <c r="F19" s="205"/>
      <c r="G19" s="206"/>
    </row>
    <row r="20" spans="1:7" ht="38.25" x14ac:dyDescent="0.2">
      <c r="A20" s="138" t="s">
        <v>31</v>
      </c>
      <c r="B20" s="163" t="s">
        <v>24</v>
      </c>
      <c r="C20" s="163" t="s">
        <v>63</v>
      </c>
      <c r="D20" s="166" t="s">
        <v>120</v>
      </c>
      <c r="E20" s="162" t="s">
        <v>30</v>
      </c>
      <c r="F20" s="195">
        <v>180.89</v>
      </c>
      <c r="G20" s="196" t="s">
        <v>115</v>
      </c>
    </row>
    <row r="21" spans="1:7" ht="33" customHeight="1" x14ac:dyDescent="0.2">
      <c r="A21" s="138"/>
      <c r="B21" s="163" t="s">
        <v>24</v>
      </c>
      <c r="C21" s="163" t="s">
        <v>49</v>
      </c>
      <c r="D21" s="166" t="s">
        <v>100</v>
      </c>
      <c r="E21" s="162" t="s">
        <v>50</v>
      </c>
      <c r="F21" s="195">
        <v>1205.92</v>
      </c>
      <c r="G21" s="196" t="s">
        <v>116</v>
      </c>
    </row>
    <row r="22" spans="1:7" s="107" customFormat="1" x14ac:dyDescent="0.2">
      <c r="A22" s="132">
        <v>4</v>
      </c>
      <c r="B22" s="132"/>
      <c r="C22" s="132"/>
      <c r="D22" s="160" t="s">
        <v>39</v>
      </c>
      <c r="E22" s="159"/>
      <c r="F22" s="205"/>
      <c r="G22" s="206"/>
    </row>
    <row r="23" spans="1:7" ht="68.25" customHeight="1" x14ac:dyDescent="0.2">
      <c r="A23" s="163" t="s">
        <v>32</v>
      </c>
      <c r="B23" s="163" t="s">
        <v>45</v>
      </c>
      <c r="C23" s="163" t="s">
        <v>60</v>
      </c>
      <c r="D23" s="167" t="s">
        <v>44</v>
      </c>
      <c r="E23" s="163" t="s">
        <v>27</v>
      </c>
      <c r="F23" s="195">
        <v>477.3</v>
      </c>
      <c r="G23" s="196" t="s">
        <v>117</v>
      </c>
    </row>
    <row r="24" spans="1:7" ht="52.5" customHeight="1" x14ac:dyDescent="0.2">
      <c r="A24" s="163" t="s">
        <v>33</v>
      </c>
      <c r="B24" s="163" t="s">
        <v>45</v>
      </c>
      <c r="C24" s="163" t="s">
        <v>47</v>
      </c>
      <c r="D24" s="167" t="s">
        <v>46</v>
      </c>
      <c r="E24" s="163" t="s">
        <v>27</v>
      </c>
      <c r="F24" s="195">
        <v>477.3</v>
      </c>
      <c r="G24" s="196" t="s">
        <v>117</v>
      </c>
    </row>
    <row r="25" spans="1:7" ht="72.75" customHeight="1" x14ac:dyDescent="0.2">
      <c r="A25" s="163" t="s">
        <v>34</v>
      </c>
      <c r="B25" s="163" t="s">
        <v>24</v>
      </c>
      <c r="C25" s="163" t="s">
        <v>62</v>
      </c>
      <c r="D25" s="167" t="s">
        <v>61</v>
      </c>
      <c r="E25" s="162" t="s">
        <v>35</v>
      </c>
      <c r="F25" s="195">
        <v>964.74</v>
      </c>
      <c r="G25" s="197" t="s">
        <v>118</v>
      </c>
    </row>
    <row r="26" spans="1:7" x14ac:dyDescent="0.2">
      <c r="A26" s="129"/>
      <c r="B26" s="130"/>
      <c r="C26" s="131"/>
      <c r="D26" s="110"/>
      <c r="E26" s="130"/>
      <c r="F26" s="207"/>
      <c r="G26" s="208"/>
    </row>
    <row r="27" spans="1:7" s="11" customFormat="1" x14ac:dyDescent="0.2">
      <c r="A27" s="19"/>
      <c r="B27" s="76"/>
      <c r="C27" s="76"/>
      <c r="D27" s="110"/>
      <c r="E27" s="76"/>
      <c r="F27" s="209"/>
      <c r="G27" s="210"/>
    </row>
    <row r="28" spans="1:7" s="120" customFormat="1" x14ac:dyDescent="0.2">
      <c r="A28" s="117"/>
      <c r="B28" s="118"/>
      <c r="C28" s="118"/>
      <c r="D28" s="119"/>
      <c r="E28" s="118"/>
      <c r="F28" s="211"/>
      <c r="G28" s="212"/>
    </row>
    <row r="29" spans="1:7" s="120" customFormat="1" x14ac:dyDescent="0.2">
      <c r="A29" s="117"/>
      <c r="B29" s="118"/>
      <c r="C29" s="118"/>
      <c r="D29" s="119"/>
      <c r="E29" s="118"/>
      <c r="F29" s="211"/>
      <c r="G29" s="212"/>
    </row>
    <row r="30" spans="1:7" s="120" customFormat="1" x14ac:dyDescent="0.2">
      <c r="A30" s="117"/>
      <c r="B30" s="118"/>
      <c r="C30" s="152"/>
      <c r="D30" s="128" t="s">
        <v>36</v>
      </c>
      <c r="E30" s="118"/>
      <c r="F30" s="213"/>
      <c r="G30" s="214" t="s">
        <v>36</v>
      </c>
    </row>
    <row r="31" spans="1:7" s="120" customFormat="1" x14ac:dyDescent="0.2">
      <c r="A31" s="117"/>
      <c r="B31" s="118"/>
      <c r="C31" s="152"/>
      <c r="D31" s="170" t="s">
        <v>125</v>
      </c>
      <c r="E31" s="118"/>
      <c r="F31" s="213"/>
      <c r="G31" s="215" t="s">
        <v>42</v>
      </c>
    </row>
    <row r="32" spans="1:7" s="120" customFormat="1" x14ac:dyDescent="0.2">
      <c r="A32" s="117"/>
      <c r="B32" s="118"/>
      <c r="C32" s="152"/>
      <c r="D32" s="171" t="s">
        <v>126</v>
      </c>
      <c r="E32" s="118"/>
      <c r="F32" s="213"/>
      <c r="G32" s="216" t="s">
        <v>43</v>
      </c>
    </row>
    <row r="33" spans="1:7" s="120" customFormat="1" x14ac:dyDescent="0.2">
      <c r="A33" s="153"/>
      <c r="B33" s="154"/>
      <c r="C33" s="155"/>
      <c r="D33" s="156"/>
      <c r="E33" s="155"/>
      <c r="F33" s="217"/>
      <c r="G33" s="218"/>
    </row>
  </sheetData>
  <autoFilter ref="A7:G25"/>
  <mergeCells count="1">
    <mergeCell ref="C1:G2"/>
  </mergeCells>
  <phoneticPr fontId="22" type="noConversion"/>
  <printOptions horizontalCentered="1"/>
  <pageMargins left="0.59055118110236227" right="0.59055118110236227" top="0.59055118110236227" bottom="0.59055118110236227" header="0.31496062992125984" footer="0.31496062992125984"/>
  <pageSetup paperSize="9" scale="70" fitToHeight="7"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110" zoomScaleNormal="110" workbookViewId="0">
      <selection activeCell="B7" sqref="B7:D7"/>
    </sheetView>
  </sheetViews>
  <sheetFormatPr defaultRowHeight="12.75" x14ac:dyDescent="0.2"/>
  <cols>
    <col min="4" max="4" width="33.85546875" customWidth="1"/>
    <col min="5" max="5" width="20.7109375" customWidth="1"/>
    <col min="6" max="6" width="26.7109375" customWidth="1"/>
  </cols>
  <sheetData>
    <row r="1" spans="1:11" x14ac:dyDescent="0.2">
      <c r="A1" s="265"/>
      <c r="B1" s="266"/>
      <c r="C1" s="266"/>
      <c r="D1" s="266"/>
      <c r="E1" s="266"/>
      <c r="F1" s="266"/>
      <c r="G1" s="266"/>
      <c r="H1" s="266"/>
      <c r="I1" s="267"/>
      <c r="J1" s="222"/>
      <c r="K1" s="222"/>
    </row>
    <row r="2" spans="1:11" x14ac:dyDescent="0.2">
      <c r="A2" s="268"/>
      <c r="B2" s="269"/>
      <c r="C2" s="269"/>
      <c r="D2" s="269"/>
      <c r="E2" s="269"/>
      <c r="F2" s="269"/>
      <c r="G2" s="269"/>
      <c r="H2" s="269"/>
      <c r="I2" s="270"/>
    </row>
    <row r="3" spans="1:11" ht="42" customHeight="1" thickBot="1" x14ac:dyDescent="0.25">
      <c r="A3" s="271"/>
      <c r="B3" s="272"/>
      <c r="C3" s="272"/>
      <c r="D3" s="272"/>
      <c r="E3" s="272"/>
      <c r="F3" s="272"/>
      <c r="G3" s="272"/>
      <c r="H3" s="272"/>
      <c r="I3" s="273"/>
    </row>
    <row r="4" spans="1:11" ht="12" customHeight="1" thickBot="1" x14ac:dyDescent="0.25">
      <c r="A4" s="275" t="s">
        <v>59</v>
      </c>
      <c r="B4" s="276"/>
      <c r="C4" s="276"/>
      <c r="D4" s="276"/>
      <c r="E4" s="276"/>
      <c r="F4" s="276"/>
      <c r="G4" s="276"/>
      <c r="H4" s="276"/>
      <c r="I4" s="277"/>
    </row>
    <row r="5" spans="1:11" ht="13.5" customHeight="1" thickBot="1" x14ac:dyDescent="0.25">
      <c r="A5" s="278" t="s">
        <v>122</v>
      </c>
      <c r="B5" s="287"/>
      <c r="C5" s="287"/>
      <c r="D5" s="287"/>
      <c r="E5" s="287"/>
      <c r="F5" s="287"/>
      <c r="G5" s="287"/>
      <c r="H5" s="287"/>
      <c r="I5" s="288"/>
    </row>
    <row r="6" spans="1:11" ht="12.75" customHeight="1" x14ac:dyDescent="0.2">
      <c r="A6" s="228" t="s">
        <v>0</v>
      </c>
      <c r="B6" s="281" t="s">
        <v>1</v>
      </c>
      <c r="C6" s="281"/>
      <c r="D6" s="281"/>
      <c r="E6" s="282" t="s">
        <v>51</v>
      </c>
      <c r="F6" s="281"/>
      <c r="G6" s="223" t="s">
        <v>23</v>
      </c>
      <c r="H6" s="282" t="s">
        <v>7</v>
      </c>
      <c r="I6" s="283"/>
    </row>
    <row r="7" spans="1:11" ht="48.75" customHeight="1" x14ac:dyDescent="0.2">
      <c r="A7" s="226" t="s">
        <v>22</v>
      </c>
      <c r="B7" s="286" t="s">
        <v>38</v>
      </c>
      <c r="C7" s="286"/>
      <c r="D7" s="286"/>
      <c r="E7" s="285" t="s">
        <v>64</v>
      </c>
      <c r="F7" s="284"/>
      <c r="G7" s="227" t="s">
        <v>53</v>
      </c>
      <c r="H7" s="284">
        <f>ROUND(100*5*0.15,2)</f>
        <v>75</v>
      </c>
      <c r="I7" s="284"/>
    </row>
    <row r="8" spans="1:11" ht="23.25" customHeight="1" x14ac:dyDescent="0.2">
      <c r="A8" s="226" t="s">
        <v>105</v>
      </c>
      <c r="B8" s="286" t="s">
        <v>100</v>
      </c>
      <c r="C8" s="286"/>
      <c r="D8" s="286"/>
      <c r="E8" s="285" t="s">
        <v>57</v>
      </c>
      <c r="F8" s="284"/>
      <c r="G8" s="227" t="s">
        <v>55</v>
      </c>
      <c r="H8" s="284">
        <f>ROUND(100*5,2)</f>
        <v>500</v>
      </c>
      <c r="I8" s="284"/>
    </row>
    <row r="9" spans="1:11" ht="40.5" customHeight="1" x14ac:dyDescent="0.2">
      <c r="A9" s="226" t="s">
        <v>106</v>
      </c>
      <c r="B9" s="286" t="s">
        <v>44</v>
      </c>
      <c r="C9" s="286"/>
      <c r="D9" s="286"/>
      <c r="E9" s="285" t="s">
        <v>104</v>
      </c>
      <c r="F9" s="284"/>
      <c r="G9" s="227" t="s">
        <v>56</v>
      </c>
      <c r="H9" s="284">
        <f>ROUND(100+65.3+30,2)</f>
        <v>195.3</v>
      </c>
      <c r="I9" s="284"/>
    </row>
    <row r="10" spans="1:11" ht="24" customHeight="1" x14ac:dyDescent="0.2">
      <c r="A10" s="226" t="s">
        <v>107</v>
      </c>
      <c r="B10" s="286" t="s">
        <v>46</v>
      </c>
      <c r="C10" s="286"/>
      <c r="D10" s="286"/>
      <c r="E10" s="285" t="s">
        <v>104</v>
      </c>
      <c r="F10" s="284"/>
      <c r="G10" s="227" t="s">
        <v>56</v>
      </c>
      <c r="H10" s="284">
        <f>ROUND(100+65.3+30,2)</f>
        <v>195.3</v>
      </c>
      <c r="I10" s="284"/>
    </row>
    <row r="11" spans="1:11" ht="56.25" customHeight="1" thickBot="1" x14ac:dyDescent="0.25">
      <c r="A11" s="226" t="s">
        <v>108</v>
      </c>
      <c r="B11" s="286" t="s">
        <v>48</v>
      </c>
      <c r="C11" s="286"/>
      <c r="D11" s="286"/>
      <c r="E11" s="285" t="s">
        <v>58</v>
      </c>
      <c r="F11" s="284"/>
      <c r="G11" s="227" t="s">
        <v>55</v>
      </c>
      <c r="H11" s="284">
        <f>ROUND(100*4,2)</f>
        <v>400</v>
      </c>
      <c r="I11" s="284"/>
    </row>
    <row r="12" spans="1:11" ht="15" customHeight="1" thickBot="1" x14ac:dyDescent="0.25">
      <c r="A12" s="278" t="s">
        <v>121</v>
      </c>
      <c r="B12" s="279"/>
      <c r="C12" s="279"/>
      <c r="D12" s="279"/>
      <c r="E12" s="279"/>
      <c r="F12" s="279"/>
      <c r="G12" s="279"/>
      <c r="H12" s="279"/>
      <c r="I12" s="280"/>
    </row>
    <row r="13" spans="1:11" ht="19.5" customHeight="1" x14ac:dyDescent="0.2">
      <c r="A13" s="228" t="s">
        <v>0</v>
      </c>
      <c r="B13" s="281" t="s">
        <v>1</v>
      </c>
      <c r="C13" s="281"/>
      <c r="D13" s="281"/>
      <c r="E13" s="282" t="s">
        <v>51</v>
      </c>
      <c r="F13" s="281"/>
      <c r="G13" s="223" t="s">
        <v>23</v>
      </c>
      <c r="H13" s="282" t="s">
        <v>7</v>
      </c>
      <c r="I13" s="283"/>
    </row>
    <row r="14" spans="1:11" ht="56.25" customHeight="1" x14ac:dyDescent="0.2">
      <c r="A14" s="224" t="s">
        <v>22</v>
      </c>
      <c r="B14" s="274" t="s">
        <v>38</v>
      </c>
      <c r="C14" s="274"/>
      <c r="D14" s="274"/>
      <c r="E14" s="285" t="s">
        <v>112</v>
      </c>
      <c r="F14" s="284"/>
      <c r="G14" s="227" t="s">
        <v>53</v>
      </c>
      <c r="H14" s="284">
        <f>ROUND(364.07*0.15,2)</f>
        <v>54.61</v>
      </c>
      <c r="I14" s="284"/>
    </row>
    <row r="15" spans="1:11" ht="56.25" customHeight="1" x14ac:dyDescent="0.2">
      <c r="A15" s="224" t="s">
        <v>105</v>
      </c>
      <c r="B15" s="286" t="s">
        <v>100</v>
      </c>
      <c r="C15" s="286"/>
      <c r="D15" s="286"/>
      <c r="E15" s="285" t="s">
        <v>111</v>
      </c>
      <c r="F15" s="284"/>
      <c r="G15" s="227" t="s">
        <v>55</v>
      </c>
      <c r="H15" s="284">
        <v>364.07</v>
      </c>
      <c r="I15" s="284"/>
    </row>
    <row r="16" spans="1:11" ht="47.25" customHeight="1" x14ac:dyDescent="0.2">
      <c r="A16" s="224" t="s">
        <v>106</v>
      </c>
      <c r="B16" s="274" t="s">
        <v>44</v>
      </c>
      <c r="C16" s="274"/>
      <c r="D16" s="274"/>
      <c r="E16" s="285" t="s">
        <v>109</v>
      </c>
      <c r="F16" s="284"/>
      <c r="G16" s="227" t="s">
        <v>56</v>
      </c>
      <c r="H16" s="284">
        <f>ROUND(70+75,2)</f>
        <v>145</v>
      </c>
      <c r="I16" s="284"/>
    </row>
    <row r="17" spans="1:9" ht="34.5" customHeight="1" x14ac:dyDescent="0.2">
      <c r="A17" s="224" t="s">
        <v>107</v>
      </c>
      <c r="B17" s="274" t="s">
        <v>46</v>
      </c>
      <c r="C17" s="274"/>
      <c r="D17" s="274"/>
      <c r="E17" s="285" t="s">
        <v>110</v>
      </c>
      <c r="F17" s="284"/>
      <c r="G17" s="227" t="s">
        <v>56</v>
      </c>
      <c r="H17" s="284">
        <f>ROUND(70+70,2)</f>
        <v>140</v>
      </c>
      <c r="I17" s="284"/>
    </row>
    <row r="18" spans="1:9" ht="61.5" customHeight="1" thickBot="1" x14ac:dyDescent="0.25">
      <c r="A18" s="224" t="s">
        <v>108</v>
      </c>
      <c r="B18" s="274" t="s">
        <v>48</v>
      </c>
      <c r="C18" s="274"/>
      <c r="D18" s="274"/>
      <c r="E18" s="285" t="s">
        <v>111</v>
      </c>
      <c r="F18" s="284"/>
      <c r="G18" s="227" t="s">
        <v>55</v>
      </c>
      <c r="H18" s="284">
        <v>291.26</v>
      </c>
      <c r="I18" s="284"/>
    </row>
    <row r="19" spans="1:9" ht="15" customHeight="1" thickBot="1" x14ac:dyDescent="0.25">
      <c r="A19" s="278" t="s">
        <v>123</v>
      </c>
      <c r="B19" s="279"/>
      <c r="C19" s="279"/>
      <c r="D19" s="279"/>
      <c r="E19" s="279"/>
      <c r="F19" s="279"/>
      <c r="G19" s="279"/>
      <c r="H19" s="279"/>
      <c r="I19" s="280"/>
    </row>
    <row r="20" spans="1:9" ht="14.25" customHeight="1" x14ac:dyDescent="0.2">
      <c r="A20" s="228" t="s">
        <v>0</v>
      </c>
      <c r="B20" s="281" t="s">
        <v>1</v>
      </c>
      <c r="C20" s="281"/>
      <c r="D20" s="281"/>
      <c r="E20" s="282" t="s">
        <v>51</v>
      </c>
      <c r="F20" s="281"/>
      <c r="G20" s="223" t="s">
        <v>23</v>
      </c>
      <c r="H20" s="282" t="s">
        <v>7</v>
      </c>
      <c r="I20" s="283"/>
    </row>
    <row r="21" spans="1:9" ht="49.5" customHeight="1" x14ac:dyDescent="0.2">
      <c r="A21" s="224" t="s">
        <v>22</v>
      </c>
      <c r="B21" s="274" t="s">
        <v>38</v>
      </c>
      <c r="C21" s="274"/>
      <c r="D21" s="274"/>
      <c r="E21" s="285" t="s">
        <v>114</v>
      </c>
      <c r="F21" s="284"/>
      <c r="G21" s="227" t="s">
        <v>53</v>
      </c>
      <c r="H21" s="284">
        <f>ROUND(341.85*0.15,2)</f>
        <v>51.28</v>
      </c>
      <c r="I21" s="284"/>
    </row>
    <row r="22" spans="1:9" ht="30" customHeight="1" x14ac:dyDescent="0.2">
      <c r="A22" s="224" t="s">
        <v>105</v>
      </c>
      <c r="B22" s="274" t="s">
        <v>100</v>
      </c>
      <c r="C22" s="274"/>
      <c r="D22" s="274"/>
      <c r="E22" s="285" t="s">
        <v>111</v>
      </c>
      <c r="F22" s="284"/>
      <c r="G22" s="227" t="s">
        <v>55</v>
      </c>
      <c r="H22" s="284">
        <v>341.85</v>
      </c>
      <c r="I22" s="284"/>
    </row>
    <row r="23" spans="1:9" ht="41.25" customHeight="1" x14ac:dyDescent="0.2">
      <c r="A23" s="224" t="s">
        <v>106</v>
      </c>
      <c r="B23" s="274" t="s">
        <v>44</v>
      </c>
      <c r="C23" s="274"/>
      <c r="D23" s="274"/>
      <c r="E23" s="285" t="s">
        <v>113</v>
      </c>
      <c r="F23" s="284"/>
      <c r="G23" s="227" t="s">
        <v>56</v>
      </c>
      <c r="H23" s="284">
        <f>ROUND(67+70,2)</f>
        <v>137</v>
      </c>
      <c r="I23" s="284"/>
    </row>
    <row r="24" spans="1:9" ht="31.5" customHeight="1" x14ac:dyDescent="0.2">
      <c r="A24" s="224" t="s">
        <v>107</v>
      </c>
      <c r="B24" s="274" t="s">
        <v>46</v>
      </c>
      <c r="C24" s="274"/>
      <c r="D24" s="274"/>
      <c r="E24" s="285" t="s">
        <v>113</v>
      </c>
      <c r="F24" s="284"/>
      <c r="G24" s="227" t="s">
        <v>56</v>
      </c>
      <c r="H24" s="284">
        <f>ROUND(67+70,2)</f>
        <v>137</v>
      </c>
      <c r="I24" s="284"/>
    </row>
    <row r="25" spans="1:9" ht="36.75" customHeight="1" x14ac:dyDescent="0.2">
      <c r="A25" s="224" t="s">
        <v>108</v>
      </c>
      <c r="B25" s="274" t="s">
        <v>48</v>
      </c>
      <c r="C25" s="274"/>
      <c r="D25" s="274"/>
      <c r="E25" s="285" t="s">
        <v>111</v>
      </c>
      <c r="F25" s="284"/>
      <c r="G25" s="227" t="s">
        <v>55</v>
      </c>
      <c r="H25" s="284">
        <v>273.48</v>
      </c>
      <c r="I25" s="284"/>
    </row>
    <row r="26" spans="1:9" x14ac:dyDescent="0.2">
      <c r="A26" s="265"/>
      <c r="B26" s="266"/>
      <c r="C26" s="266"/>
      <c r="D26" s="266"/>
      <c r="E26" s="266"/>
      <c r="F26" s="266"/>
      <c r="G26" s="266"/>
      <c r="H26" s="266"/>
      <c r="I26" s="267"/>
    </row>
    <row r="27" spans="1:9" x14ac:dyDescent="0.2">
      <c r="A27" s="268"/>
      <c r="B27" s="269"/>
      <c r="C27" s="269"/>
      <c r="D27" s="269"/>
      <c r="E27" s="269"/>
      <c r="F27" s="269"/>
      <c r="G27" s="269"/>
      <c r="H27" s="269"/>
      <c r="I27" s="270"/>
    </row>
    <row r="28" spans="1:9" x14ac:dyDescent="0.2">
      <c r="A28" s="268"/>
      <c r="B28" s="269"/>
      <c r="C28" s="269"/>
      <c r="D28" s="269"/>
      <c r="E28" s="269"/>
      <c r="F28" s="269"/>
      <c r="G28" s="269"/>
      <c r="H28" s="269"/>
      <c r="I28" s="270"/>
    </row>
    <row r="29" spans="1:9" x14ac:dyDescent="0.2">
      <c r="A29" s="268"/>
      <c r="B29" s="269"/>
      <c r="C29" s="269"/>
      <c r="D29" s="269"/>
      <c r="E29" s="269"/>
      <c r="F29" s="269"/>
      <c r="G29" s="269"/>
      <c r="H29" s="269"/>
      <c r="I29" s="270"/>
    </row>
    <row r="30" spans="1:9" ht="49.5" customHeight="1" x14ac:dyDescent="0.2">
      <c r="A30" s="271"/>
      <c r="B30" s="272"/>
      <c r="C30" s="272"/>
      <c r="D30" s="272"/>
      <c r="E30" s="272"/>
      <c r="F30" s="272"/>
      <c r="G30" s="272"/>
      <c r="H30" s="272"/>
      <c r="I30" s="273"/>
    </row>
  </sheetData>
  <mergeCells count="60">
    <mergeCell ref="E7:F7"/>
    <mergeCell ref="E17:F17"/>
    <mergeCell ref="A19:I19"/>
    <mergeCell ref="A5:I5"/>
    <mergeCell ref="E6:F6"/>
    <mergeCell ref="H6:I6"/>
    <mergeCell ref="B16:D16"/>
    <mergeCell ref="B10:D10"/>
    <mergeCell ref="B11:D11"/>
    <mergeCell ref="B6:D6"/>
    <mergeCell ref="B7:D7"/>
    <mergeCell ref="B8:D8"/>
    <mergeCell ref="B9:D9"/>
    <mergeCell ref="H7:I7"/>
    <mergeCell ref="H8:I8"/>
    <mergeCell ref="H9:I9"/>
    <mergeCell ref="H10:I10"/>
    <mergeCell ref="E11:F11"/>
    <mergeCell ref="E13:F13"/>
    <mergeCell ref="E14:F14"/>
    <mergeCell ref="H11:I11"/>
    <mergeCell ref="E15:F15"/>
    <mergeCell ref="E16:F16"/>
    <mergeCell ref="H25:I25"/>
    <mergeCell ref="H20:I20"/>
    <mergeCell ref="H21:I21"/>
    <mergeCell ref="H22:I22"/>
    <mergeCell ref="H23:I23"/>
    <mergeCell ref="B22:D22"/>
    <mergeCell ref="B23:D23"/>
    <mergeCell ref="E24:F24"/>
    <mergeCell ref="A1:I3"/>
    <mergeCell ref="B24:D24"/>
    <mergeCell ref="H18:I18"/>
    <mergeCell ref="H24:I24"/>
    <mergeCell ref="E8:F8"/>
    <mergeCell ref="E9:F9"/>
    <mergeCell ref="E23:F23"/>
    <mergeCell ref="B17:D17"/>
    <mergeCell ref="B18:D18"/>
    <mergeCell ref="B20:D20"/>
    <mergeCell ref="B14:D14"/>
    <mergeCell ref="B15:D15"/>
    <mergeCell ref="E10:F10"/>
    <mergeCell ref="A26:I30"/>
    <mergeCell ref="B25:D25"/>
    <mergeCell ref="A4:I4"/>
    <mergeCell ref="A12:I12"/>
    <mergeCell ref="B13:D13"/>
    <mergeCell ref="H13:I13"/>
    <mergeCell ref="H14:I14"/>
    <mergeCell ref="H15:I15"/>
    <mergeCell ref="H16:I16"/>
    <mergeCell ref="H17:I17"/>
    <mergeCell ref="E25:F25"/>
    <mergeCell ref="E18:F18"/>
    <mergeCell ref="E20:F20"/>
    <mergeCell ref="E21:F21"/>
    <mergeCell ref="E22:F22"/>
    <mergeCell ref="B21:D21"/>
  </mergeCells>
  <printOptions horizontalCentered="1"/>
  <pageMargins left="0.19685039370078741" right="0.19685039370078741" top="0.78740157480314965" bottom="0.59055118110236227" header="0.31496062992125984" footer="0.31496062992125984"/>
  <pageSetup paperSize="9" scale="65"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7</vt:i4>
      </vt:variant>
    </vt:vector>
  </HeadingPairs>
  <TitlesOfParts>
    <vt:vector size="11" baseType="lpstr">
      <vt:lpstr>PLAN ORÇ</vt:lpstr>
      <vt:lpstr>CRON</vt:lpstr>
      <vt:lpstr>MM CALC</vt:lpstr>
      <vt:lpstr>RUAS MEMORIAL</vt:lpstr>
      <vt:lpstr>CRON!Area_de_impressao</vt:lpstr>
      <vt:lpstr>'MM CALC'!Area_de_impressao</vt:lpstr>
      <vt:lpstr>'PLAN ORÇ'!Area_de_impressao</vt:lpstr>
      <vt:lpstr>'RUAS MEMORIAL'!Area_de_impressao</vt:lpstr>
      <vt:lpstr>Fonte</vt:lpstr>
      <vt:lpstr>'MM CALC'!Titulos_de_impressao</vt:lpstr>
      <vt:lpstr>'PLAN ORÇ'!Titulos_de_impressao</vt:lpstr>
    </vt:vector>
  </TitlesOfParts>
  <Company>EMPRESARIAL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Licitacao951</cp:lastModifiedBy>
  <cp:lastPrinted>2023-02-03T12:07:38Z</cp:lastPrinted>
  <dcterms:created xsi:type="dcterms:W3CDTF">2010-03-02T12:32:19Z</dcterms:created>
  <dcterms:modified xsi:type="dcterms:W3CDTF">2023-02-14T18:48:33Z</dcterms:modified>
</cp:coreProperties>
</file>